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\\GEBZEFILESERVER\satinalma\A _SATINALMA EKİP\EZGİ GÜRBÜZ\DEVAM EDEN İŞLER (SAP TALEPLERİ)\AÇIK İHALE\3. Seviye Bakım\3. Seviye Bakım Keşif Ü-Y\"/>
    </mc:Choice>
  </mc:AlternateContent>
  <xr:revisionPtr revIDLastSave="0" documentId="13_ncr:1_{DA8E4CFB-F4A1-4F2F-9E83-9E77379F223D}" xr6:coauthVersionLast="47" xr6:coauthVersionMax="47" xr10:uidLastSave="{00000000-0000-0000-0000-000000000000}"/>
  <bookViews>
    <workbookView xWindow="-108" yWindow="-108" windowWidth="23256" windowHeight="12456" tabRatio="684" firstSheet="3" activeTab="3" xr2:uid="{00000000-000D-0000-FFFF-FFFF00000000}"/>
  </bookViews>
  <sheets>
    <sheet name="000000" sheetId="67" state="veryHidden" r:id="rId1"/>
    <sheet name="2022 Kırmızı TEDAŞ " sheetId="166" state="hidden" r:id="rId2"/>
    <sheet name="2023 KIRMIZI" sheetId="164" state="hidden" r:id="rId3"/>
    <sheet name="İCMAL" sheetId="154" r:id="rId4"/>
    <sheet name="malz mon kullan" sheetId="153" r:id="rId5"/>
    <sheet name="DEMONTAJ" sheetId="168" r:id="rId6"/>
    <sheet name="İNŞAAT" sheetId="167" r:id="rId7"/>
  </sheets>
  <externalReferences>
    <externalReference r:id="rId8"/>
    <externalReference r:id="rId9"/>
  </externalReferences>
  <definedNames>
    <definedName name="__123Graph_A" localSheetId="1" hidden="1">'[1]TABLO-3'!$B$4:$B$4</definedName>
    <definedName name="__123Graph_A" localSheetId="2" hidden="1">#REF!</definedName>
    <definedName name="__123Graph_A" localSheetId="5" hidden="1">#REF!</definedName>
    <definedName name="__123Graph_A" hidden="1">#REF!</definedName>
    <definedName name="__123Graph_B" localSheetId="1" hidden="1">'[1]TABLO-3'!$B$5:$B$5</definedName>
    <definedName name="__123Graph_B" localSheetId="5" hidden="1">#REF!</definedName>
    <definedName name="__123Graph_B" hidden="1">#REF!</definedName>
    <definedName name="__123Graph_C" localSheetId="1" hidden="1">'[1]TABLO-3'!$B$6:$B$6</definedName>
    <definedName name="__123Graph_C" localSheetId="5" hidden="1">#REF!</definedName>
    <definedName name="__123Graph_C" hidden="1">#REF!</definedName>
    <definedName name="__123Graph_D" localSheetId="1" hidden="1">'[1]TABLO-3'!$B$7:$B$7</definedName>
    <definedName name="__123Graph_D" localSheetId="5" hidden="1">#REF!</definedName>
    <definedName name="__123Graph_D" hidden="1">#REF!</definedName>
    <definedName name="__123Graph_E" localSheetId="1" hidden="1">'[1]TABLO-3'!$B$8:$B$8</definedName>
    <definedName name="__123Graph_E" localSheetId="5" hidden="1">#REF!</definedName>
    <definedName name="__123Graph_E" hidden="1">#REF!</definedName>
    <definedName name="__123Graph_X" localSheetId="1" hidden="1">'[1]TABLO-3'!$A$4:$A$8</definedName>
    <definedName name="__123Graph_X" localSheetId="5" hidden="1">#REF!</definedName>
    <definedName name="__123Graph_X" hidden="1">#REF!</definedName>
    <definedName name="_ftn1_5" localSheetId="5">#REF!</definedName>
    <definedName name="_ftn1_5">#REF!</definedName>
    <definedName name="_ftn2_5" localSheetId="5">#REF!</definedName>
    <definedName name="_ftn2_5">#REF!</definedName>
    <definedName name="_ftn3_5" localSheetId="5">#REF!</definedName>
    <definedName name="_ftn3_5">#REF!</definedName>
    <definedName name="_ftnref1_5" localSheetId="5">#REF!</definedName>
    <definedName name="_ftnref1_5">#REF!</definedName>
    <definedName name="_ftnref2_5" localSheetId="5">#REF!</definedName>
    <definedName name="_ftnref2_5">#REF!</definedName>
    <definedName name="_ftnref3_5" localSheetId="5">#REF!</definedName>
    <definedName name="_ftnref3_5">#REF!</definedName>
    <definedName name="_xlnm._FilterDatabase" localSheetId="2" hidden="1">'2023 KIRMIZI'!$A$3:$M$3</definedName>
    <definedName name="_xlnm._FilterDatabase" localSheetId="5" hidden="1">DEMONTAJ!$V$8:$Z$194</definedName>
    <definedName name="_xlnm._FilterDatabase" localSheetId="4" hidden="1">'malz mon kullan'!$A$7:$Z$217</definedName>
    <definedName name="A" localSheetId="2">#REF!</definedName>
    <definedName name="A" localSheetId="5">#REF!</definedName>
    <definedName name="A">#REF!</definedName>
    <definedName name="A168615455" localSheetId="2">#REF!</definedName>
    <definedName name="A168615455" localSheetId="5">#REF!</definedName>
    <definedName name="A168615455">#REF!</definedName>
    <definedName name="AA" localSheetId="1">'[2]İç Say'!#REF!</definedName>
    <definedName name="AA" localSheetId="2">#REF!</definedName>
    <definedName name="AA" localSheetId="5">#REF!</definedName>
    <definedName name="AA">#REF!</definedName>
    <definedName name="_xlnm.Extract" localSheetId="5">#REF!</definedName>
    <definedName name="_xlnm.Extract">#REF!</definedName>
    <definedName name="B" localSheetId="5">#REF!</definedName>
    <definedName name="B">#REF!</definedName>
    <definedName name="BBB" localSheetId="5">#REF!</definedName>
    <definedName name="BBB">#REF!</definedName>
    <definedName name="DOLGU" localSheetId="5">#REF!</definedName>
    <definedName name="DOLGU">#REF!</definedName>
    <definedName name="Excel_BuiltIn__FilterDatabase_10" localSheetId="5">#REF!</definedName>
    <definedName name="Excel_BuiltIn__FilterDatabase_10">#REF!</definedName>
    <definedName name="Excel_BuiltIn__FilterDatabase_9" localSheetId="5">#REF!</definedName>
    <definedName name="Excel_BuiltIn__FilterDatabase_9">#REF!</definedName>
    <definedName name="Excel_BuiltIn_Criteria" localSheetId="5">#REF!</definedName>
    <definedName name="Excel_BuiltIn_Criteria">#REF!</definedName>
    <definedName name="Excel_BuiltIn_Extract" localSheetId="5">#REF!</definedName>
    <definedName name="Excel_BuiltIn_Extract">#REF!</definedName>
    <definedName name="Excel_BuiltIn_Print_Area_1_1" localSheetId="5">#REF!</definedName>
    <definedName name="Excel_BuiltIn_Print_Area_1_1">#REF!</definedName>
    <definedName name="Excel_BuiltIn_Print_Area_1_1_1" localSheetId="5">#REF!</definedName>
    <definedName name="Excel_BuiltIn_Print_Area_1_1_1">#REF!</definedName>
    <definedName name="Excel_BuiltIn_Print_Area_1_1_1_1" localSheetId="5">#REF!</definedName>
    <definedName name="Excel_BuiltIn_Print_Area_1_1_1_1">#REF!</definedName>
    <definedName name="Excel_BuiltIn_Print_Area_5" localSheetId="5">#REF!</definedName>
    <definedName name="Excel_BuiltIn_Print_Area_5">#REF!</definedName>
    <definedName name="Excel_BuiltIn_Print_Area_5_1" localSheetId="5">#REF!</definedName>
    <definedName name="Excel_BuiltIn_Print_Area_5_1">#REF!</definedName>
    <definedName name="Excel_BuiltIn_Print_Area_5_1_1" localSheetId="5">#REF!</definedName>
    <definedName name="Excel_BuiltIn_Print_Area_5_1_1">#REF!</definedName>
    <definedName name="Excel_BuiltIn_Print_Area_6" localSheetId="5">#REF!</definedName>
    <definedName name="Excel_BuiltIn_Print_Area_6">#REF!</definedName>
    <definedName name="Excel_BuiltIn_Print_Area_6_1" localSheetId="5">#REF!</definedName>
    <definedName name="Excel_BuiltIn_Print_Area_6_1">#REF!</definedName>
    <definedName name="Excel_BuiltIn_Print_Titles_1_1_1" localSheetId="5">#REF!</definedName>
    <definedName name="Excel_BuiltIn_Print_Titles_1_1_1">#REF!</definedName>
    <definedName name="GGER" localSheetId="5">#REF!</definedName>
    <definedName name="GGER">#REF!</definedName>
    <definedName name="hgj" localSheetId="5">#REF!</definedName>
    <definedName name="hgj">#REF!</definedName>
    <definedName name="kmkatsayı" localSheetId="5">#REF!</definedName>
    <definedName name="kmkatsayı">#REF!</definedName>
    <definedName name="_xlnm.Criteria" localSheetId="5">#REF!</definedName>
    <definedName name="_xlnm.Criteria">#REF!</definedName>
    <definedName name="oval97" localSheetId="5">#REF!</definedName>
    <definedName name="oval97">#REF!</definedName>
    <definedName name="SS" localSheetId="5">#REF!</definedName>
    <definedName name="SS">#REF!</definedName>
    <definedName name="SSS" localSheetId="5">#REF!</definedName>
    <definedName name="SSS">#REF!</definedName>
    <definedName name="TENZİLAT" localSheetId="1">#REF!</definedName>
    <definedName name="TENZİLAT" localSheetId="5">#REF!</definedName>
    <definedName name="TENZİLAT">#REF!</definedName>
    <definedName name="_xlnm.Print_Area" localSheetId="5">#REF!</definedName>
    <definedName name="_xlnm.Print_Area">#REF!</definedName>
    <definedName name="_xlnm.Print_Titles" localSheetId="2">'2023 KIRMIZI'!$1:$3</definedName>
    <definedName name="YYYY" localSheetId="2">#REF!</definedName>
    <definedName name="YYYY" localSheetId="5">#REF!</definedName>
    <definedName name="YYYY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218" i="153" l="1"/>
  <c r="C8" i="154"/>
  <c r="C5" i="154"/>
  <c r="Y194" i="168"/>
  <c r="Y193" i="168"/>
  <c r="Y192" i="168"/>
  <c r="Y191" i="168"/>
  <c r="Y190" i="168"/>
  <c r="Y189" i="168"/>
  <c r="Y188" i="168"/>
  <c r="Y187" i="168"/>
  <c r="Y186" i="168"/>
  <c r="Y185" i="168"/>
  <c r="Y184" i="168"/>
  <c r="Y183" i="168"/>
  <c r="Y182" i="168"/>
  <c r="Y181" i="168"/>
  <c r="Y180" i="168"/>
  <c r="Y179" i="168"/>
  <c r="Y178" i="168"/>
  <c r="Y177" i="168"/>
  <c r="Y176" i="168"/>
  <c r="Y175" i="168"/>
  <c r="Y174" i="168"/>
  <c r="Y173" i="168"/>
  <c r="Y172" i="168"/>
  <c r="Y171" i="168"/>
  <c r="Y170" i="168"/>
  <c r="Y169" i="168"/>
  <c r="Y168" i="168"/>
  <c r="Y167" i="168"/>
  <c r="Y166" i="168"/>
  <c r="Y165" i="168"/>
  <c r="Y164" i="168"/>
  <c r="Y163" i="168"/>
  <c r="Y162" i="168"/>
  <c r="Y161" i="168"/>
  <c r="Y160" i="168"/>
  <c r="Y159" i="168"/>
  <c r="Y158" i="168"/>
  <c r="Y157" i="168"/>
  <c r="Y156" i="168"/>
  <c r="Y155" i="168"/>
  <c r="Y154" i="168"/>
  <c r="Y153" i="168"/>
  <c r="Y152" i="168"/>
  <c r="Y151" i="168"/>
  <c r="Y150" i="168"/>
  <c r="Y149" i="168"/>
  <c r="Y148" i="168"/>
  <c r="Y147" i="168"/>
  <c r="Y146" i="168"/>
  <c r="Y145" i="168"/>
  <c r="Y144" i="168"/>
  <c r="Y143" i="168"/>
  <c r="Y142" i="168"/>
  <c r="Y141" i="168"/>
  <c r="Y140" i="168"/>
  <c r="Y139" i="168"/>
  <c r="Y138" i="168"/>
  <c r="Y137" i="168"/>
  <c r="Y136" i="168"/>
  <c r="Y135" i="168"/>
  <c r="Y134" i="168"/>
  <c r="Y133" i="168"/>
  <c r="Y132" i="168"/>
  <c r="Y131" i="168"/>
  <c r="Y130" i="168"/>
  <c r="Y129" i="168"/>
  <c r="Y128" i="168"/>
  <c r="Y127" i="168"/>
  <c r="Y126" i="168"/>
  <c r="Y125" i="168"/>
  <c r="Y124" i="168"/>
  <c r="Y123" i="168"/>
  <c r="Y122" i="168"/>
  <c r="Y121" i="168"/>
  <c r="Y120" i="168"/>
  <c r="Y119" i="168"/>
  <c r="Y118" i="168"/>
  <c r="Y117" i="168"/>
  <c r="Y116" i="168"/>
  <c r="Y115" i="168"/>
  <c r="Y114" i="168"/>
  <c r="Y113" i="168"/>
  <c r="Y112" i="168"/>
  <c r="Y111" i="168"/>
  <c r="Y110" i="168"/>
  <c r="Y109" i="168"/>
  <c r="Y108" i="168"/>
  <c r="Y107" i="168"/>
  <c r="Y106" i="168"/>
  <c r="Y104" i="168"/>
  <c r="Y103" i="168"/>
  <c r="Y102" i="168"/>
  <c r="Y101" i="168"/>
  <c r="Y100" i="168"/>
  <c r="Y99" i="168"/>
  <c r="Y98" i="168"/>
  <c r="Y97" i="168"/>
  <c r="Y95" i="168"/>
  <c r="Y94" i="168"/>
  <c r="Y93" i="168"/>
  <c r="Y92" i="168"/>
  <c r="Y91" i="168"/>
  <c r="Y90" i="168"/>
  <c r="Y89" i="168"/>
  <c r="Y88" i="168"/>
  <c r="Y87" i="168"/>
  <c r="Y86" i="168"/>
  <c r="Y85" i="168"/>
  <c r="Y84" i="168"/>
  <c r="Y83" i="168"/>
  <c r="Y82" i="168"/>
  <c r="Y81" i="168"/>
  <c r="Y80" i="168"/>
  <c r="Y79" i="168"/>
  <c r="Y78" i="168"/>
  <c r="Y77" i="168"/>
  <c r="Y76" i="168"/>
  <c r="Y75" i="168"/>
  <c r="Y74" i="168"/>
  <c r="Y73" i="168"/>
  <c r="Y72" i="168"/>
  <c r="Y71" i="168"/>
  <c r="Y70" i="168"/>
  <c r="Y69" i="168"/>
  <c r="Y68" i="168"/>
  <c r="Y67" i="168"/>
  <c r="Y66" i="168"/>
  <c r="Y65" i="168"/>
  <c r="Y64" i="168"/>
  <c r="Y63" i="168"/>
  <c r="Y62" i="168"/>
  <c r="Y61" i="168"/>
  <c r="Y60" i="168"/>
  <c r="Y59" i="168"/>
  <c r="Y58" i="168"/>
  <c r="Y57" i="168"/>
  <c r="Y56" i="168"/>
  <c r="Y55" i="168"/>
  <c r="Y54" i="168"/>
  <c r="Y53" i="168"/>
  <c r="Y52" i="168"/>
  <c r="Y51" i="168"/>
  <c r="Y50" i="168"/>
  <c r="Y49" i="168"/>
  <c r="Y48" i="168"/>
  <c r="Y47" i="168"/>
  <c r="Y46" i="168"/>
  <c r="Y45" i="168"/>
  <c r="Y44" i="168"/>
  <c r="Y43" i="168"/>
  <c r="Y42" i="168"/>
  <c r="Y41" i="168"/>
  <c r="Y40" i="168"/>
  <c r="Y39" i="168"/>
  <c r="Y38" i="168"/>
  <c r="Y37" i="168"/>
  <c r="Y36" i="168"/>
  <c r="Y35" i="168"/>
  <c r="Y34" i="168"/>
  <c r="Y33" i="168"/>
  <c r="Y32" i="168"/>
  <c r="Y30" i="168"/>
  <c r="Y29" i="168"/>
  <c r="Y28" i="168"/>
  <c r="Y27" i="168"/>
  <c r="Y26" i="168"/>
  <c r="Y25" i="168"/>
  <c r="Y24" i="168"/>
  <c r="Y23" i="168"/>
  <c r="Y22" i="168"/>
  <c r="Y21" i="168"/>
  <c r="Y20" i="168"/>
  <c r="Y18" i="168"/>
  <c r="Y17" i="168"/>
  <c r="Y16" i="168"/>
  <c r="Y15" i="168"/>
  <c r="Y14" i="168"/>
  <c r="T14" i="168" s="1"/>
  <c r="Y13" i="168"/>
  <c r="Y12" i="168"/>
  <c r="Y11" i="168"/>
  <c r="Y10" i="168"/>
  <c r="Y217" i="153"/>
  <c r="Y216" i="153"/>
  <c r="Y215" i="153"/>
  <c r="Y214" i="153"/>
  <c r="Y213" i="153"/>
  <c r="Y212" i="153"/>
  <c r="Y211" i="153"/>
  <c r="Y210" i="153"/>
  <c r="Y209" i="153"/>
  <c r="Y208" i="153"/>
  <c r="Y207" i="153"/>
  <c r="Y206" i="153"/>
  <c r="Y205" i="153"/>
  <c r="Y204" i="153"/>
  <c r="Y203" i="153"/>
  <c r="Y202" i="153"/>
  <c r="Y201" i="153"/>
  <c r="Y200" i="153"/>
  <c r="Y199" i="153"/>
  <c r="Y198" i="153"/>
  <c r="Y197" i="153"/>
  <c r="Y196" i="153"/>
  <c r="Y195" i="153"/>
  <c r="Y194" i="153"/>
  <c r="Y193" i="153"/>
  <c r="Y192" i="153"/>
  <c r="Y191" i="153"/>
  <c r="Y190" i="153"/>
  <c r="Y189" i="153"/>
  <c r="Y188" i="153"/>
  <c r="Y187" i="153"/>
  <c r="Y186" i="153"/>
  <c r="Y185" i="153"/>
  <c r="Y184" i="153"/>
  <c r="Y183" i="153"/>
  <c r="Y182" i="153"/>
  <c r="Y181" i="153"/>
  <c r="Y180" i="153"/>
  <c r="Y179" i="153"/>
  <c r="Y178" i="153"/>
  <c r="Y177" i="153"/>
  <c r="Y176" i="153"/>
  <c r="Y175" i="153"/>
  <c r="Y174" i="153"/>
  <c r="Y173" i="153"/>
  <c r="Y172" i="153"/>
  <c r="Y171" i="153"/>
  <c r="Y170" i="153"/>
  <c r="Y169" i="153"/>
  <c r="Y168" i="153"/>
  <c r="Y167" i="153"/>
  <c r="Y166" i="153"/>
  <c r="Y165" i="153"/>
  <c r="Y164" i="153"/>
  <c r="Y163" i="153"/>
  <c r="Y162" i="153"/>
  <c r="Y161" i="153"/>
  <c r="Y160" i="153"/>
  <c r="Y159" i="153"/>
  <c r="Y158" i="153"/>
  <c r="Y157" i="153"/>
  <c r="Y156" i="153"/>
  <c r="Y155" i="153"/>
  <c r="Y154" i="153"/>
  <c r="Y153" i="153"/>
  <c r="Y152" i="153"/>
  <c r="Y151" i="153"/>
  <c r="Y150" i="153"/>
  <c r="Y149" i="153"/>
  <c r="Y148" i="153"/>
  <c r="Y147" i="153"/>
  <c r="Y146" i="153"/>
  <c r="Y145" i="153"/>
  <c r="Y144" i="153"/>
  <c r="Y143" i="153"/>
  <c r="Y142" i="153"/>
  <c r="Y141" i="153"/>
  <c r="Y140" i="153"/>
  <c r="Y139" i="153"/>
  <c r="Y138" i="153"/>
  <c r="Y137" i="153"/>
  <c r="Y136" i="153"/>
  <c r="Y135" i="153"/>
  <c r="Y134" i="153"/>
  <c r="Y133" i="153"/>
  <c r="Y132" i="153"/>
  <c r="Y130" i="153"/>
  <c r="Y129" i="153"/>
  <c r="Y128" i="153"/>
  <c r="Y126" i="153"/>
  <c r="Y125" i="153"/>
  <c r="Y124" i="153"/>
  <c r="Y122" i="153"/>
  <c r="Y121" i="153"/>
  <c r="Y120" i="153"/>
  <c r="Y119" i="153"/>
  <c r="Y118" i="153"/>
  <c r="Y117" i="153"/>
  <c r="Y116" i="153"/>
  <c r="Y115" i="153"/>
  <c r="Y114" i="153"/>
  <c r="Y113" i="153"/>
  <c r="Y112" i="153"/>
  <c r="Y111" i="153"/>
  <c r="Y110" i="153"/>
  <c r="Y109" i="153"/>
  <c r="Y108" i="153"/>
  <c r="Y107" i="153"/>
  <c r="Y106" i="153"/>
  <c r="Y105" i="153"/>
  <c r="Y104" i="153"/>
  <c r="Y103" i="153"/>
  <c r="Y102" i="153"/>
  <c r="Y101" i="153"/>
  <c r="Y100" i="153"/>
  <c r="Y99" i="153"/>
  <c r="Y98" i="153"/>
  <c r="Y97" i="153"/>
  <c r="Y96" i="153"/>
  <c r="Y95" i="153"/>
  <c r="Y94" i="153"/>
  <c r="Y93" i="153"/>
  <c r="Y92" i="153"/>
  <c r="Y91" i="153"/>
  <c r="Y90" i="153"/>
  <c r="Y89" i="153"/>
  <c r="Y88" i="153"/>
  <c r="Y87" i="153"/>
  <c r="Y86" i="153"/>
  <c r="Y85" i="153"/>
  <c r="Y84" i="153"/>
  <c r="Y83" i="153"/>
  <c r="Y82" i="153"/>
  <c r="Y81" i="153"/>
  <c r="Y80" i="153"/>
  <c r="Y79" i="153"/>
  <c r="Y78" i="153"/>
  <c r="Y77" i="153"/>
  <c r="Y76" i="153"/>
  <c r="Y75" i="153"/>
  <c r="Y74" i="153"/>
  <c r="Y73" i="153"/>
  <c r="Y72" i="153"/>
  <c r="Y71" i="153"/>
  <c r="Y70" i="153"/>
  <c r="Y69" i="153"/>
  <c r="Y68" i="153"/>
  <c r="Y67" i="153"/>
  <c r="Y66" i="153"/>
  <c r="Y65" i="153"/>
  <c r="Y64" i="153"/>
  <c r="Y63" i="153"/>
  <c r="Y62" i="153"/>
  <c r="Y61" i="153"/>
  <c r="Y60" i="153"/>
  <c r="Y59" i="153"/>
  <c r="Y58" i="153"/>
  <c r="Y57" i="153"/>
  <c r="Y56" i="153"/>
  <c r="Y55" i="153"/>
  <c r="Y54" i="153"/>
  <c r="Y53" i="153"/>
  <c r="Y52" i="153"/>
  <c r="Y51" i="153"/>
  <c r="Y50" i="153"/>
  <c r="Y49" i="153"/>
  <c r="Y48" i="153"/>
  <c r="Y47" i="153"/>
  <c r="Y45" i="153"/>
  <c r="Y44" i="153"/>
  <c r="Y43" i="153"/>
  <c r="Y42" i="153"/>
  <c r="Y41" i="153"/>
  <c r="Y40" i="153"/>
  <c r="Y39" i="153"/>
  <c r="Y38" i="153"/>
  <c r="Y37" i="153"/>
  <c r="Y35" i="153"/>
  <c r="Y34" i="153"/>
  <c r="Y33" i="153"/>
  <c r="Y32" i="153"/>
  <c r="Y31" i="153"/>
  <c r="Y30" i="153"/>
  <c r="Y29" i="153"/>
  <c r="Y28" i="153"/>
  <c r="Y27" i="153"/>
  <c r="Y26" i="153"/>
  <c r="Y25" i="153"/>
  <c r="Y24" i="153"/>
  <c r="Y23" i="153"/>
  <c r="Y22" i="153"/>
  <c r="Y20" i="153"/>
  <c r="Y19" i="153"/>
  <c r="Y18" i="153"/>
  <c r="Y17" i="153"/>
  <c r="Y16" i="153"/>
  <c r="Y15" i="153"/>
  <c r="Y14" i="153"/>
  <c r="Y13" i="153"/>
  <c r="Y12" i="153"/>
  <c r="Y11" i="153"/>
  <c r="Y10" i="153"/>
  <c r="Y9" i="153"/>
  <c r="Y8" i="153"/>
  <c r="C10" i="154" l="1"/>
  <c r="D5" i="154" s="1"/>
  <c r="Z36" i="153"/>
  <c r="Y36" i="153" s="1"/>
  <c r="D8" i="154" l="1"/>
  <c r="D6" i="154"/>
  <c r="D7" i="154"/>
  <c r="D2" i="154"/>
  <c r="D3" i="154"/>
  <c r="D4" i="154"/>
  <c r="D9" i="154"/>
  <c r="Z195" i="168"/>
  <c r="Z105" i="168"/>
  <c r="Y105" i="168" s="1"/>
  <c r="Z96" i="168"/>
  <c r="Y96" i="168" s="1"/>
  <c r="Z31" i="168"/>
  <c r="Y31" i="168" s="1"/>
  <c r="Z19" i="168"/>
  <c r="Y19" i="168" s="1"/>
  <c r="T71" i="168" l="1"/>
  <c r="X71" i="168" s="1"/>
  <c r="V36" i="168"/>
  <c r="V39" i="168"/>
  <c r="V8" i="168"/>
  <c r="X8" i="168"/>
  <c r="Y8" i="168"/>
  <c r="T212" i="153"/>
  <c r="V212" i="153" s="1"/>
  <c r="T213" i="153"/>
  <c r="T214" i="153"/>
  <c r="Z131" i="153"/>
  <c r="Y131" i="153" s="1"/>
  <c r="Z127" i="153"/>
  <c r="Y127" i="153" s="1"/>
  <c r="Z123" i="153"/>
  <c r="Y123" i="153" s="1"/>
  <c r="Z46" i="153"/>
  <c r="Y46" i="153" s="1"/>
  <c r="Z21" i="153"/>
  <c r="Y21" i="153" s="1"/>
  <c r="Z218" i="153"/>
  <c r="W16" i="153"/>
  <c r="G36" i="153"/>
  <c r="V71" i="168" l="1"/>
  <c r="V42" i="168"/>
  <c r="V43" i="168"/>
  <c r="V35" i="168"/>
  <c r="V37" i="168"/>
  <c r="V40" i="168"/>
  <c r="V45" i="168"/>
  <c r="V41" i="168"/>
  <c r="V34" i="168"/>
  <c r="V38" i="168"/>
  <c r="V44" i="168"/>
  <c r="X212" i="153"/>
  <c r="X214" i="153"/>
  <c r="V214" i="153"/>
  <c r="V213" i="153"/>
  <c r="X213" i="153"/>
  <c r="T193" i="168" l="1"/>
  <c r="X193" i="168" s="1"/>
  <c r="T192" i="168"/>
  <c r="X192" i="168" s="1"/>
  <c r="T191" i="168"/>
  <c r="T190" i="168"/>
  <c r="X190" i="168" s="1"/>
  <c r="T189" i="168"/>
  <c r="T188" i="168"/>
  <c r="X188" i="168" s="1"/>
  <c r="T187" i="168"/>
  <c r="X187" i="168" s="1"/>
  <c r="T186" i="168"/>
  <c r="X186" i="168" s="1"/>
  <c r="T185" i="168"/>
  <c r="X185" i="168" s="1"/>
  <c r="T184" i="168"/>
  <c r="X184" i="168" s="1"/>
  <c r="V192" i="168"/>
  <c r="V186" i="168"/>
  <c r="T183" i="168"/>
  <c r="X183" i="168" s="1"/>
  <c r="T181" i="168"/>
  <c r="X181" i="168" s="1"/>
  <c r="T180" i="168"/>
  <c r="X180" i="168" s="1"/>
  <c r="T179" i="168"/>
  <c r="X179" i="168" s="1"/>
  <c r="T177" i="168"/>
  <c r="X177" i="168" s="1"/>
  <c r="T175" i="168"/>
  <c r="X175" i="168" s="1"/>
  <c r="T174" i="168"/>
  <c r="X174" i="168" s="1"/>
  <c r="T173" i="168"/>
  <c r="X173" i="168" s="1"/>
  <c r="T170" i="168"/>
  <c r="X170" i="168" s="1"/>
  <c r="T169" i="168"/>
  <c r="X169" i="168" s="1"/>
  <c r="T168" i="168"/>
  <c r="X168" i="168" s="1"/>
  <c r="T167" i="168"/>
  <c r="X167" i="168" s="1"/>
  <c r="T165" i="168"/>
  <c r="X165" i="168" s="1"/>
  <c r="T164" i="168"/>
  <c r="X164" i="168" s="1"/>
  <c r="T163" i="168"/>
  <c r="X163" i="168" s="1"/>
  <c r="T162" i="168"/>
  <c r="T161" i="168"/>
  <c r="X161" i="168" s="1"/>
  <c r="T160" i="168"/>
  <c r="X160" i="168" s="1"/>
  <c r="T159" i="168"/>
  <c r="X159" i="168" s="1"/>
  <c r="T156" i="168"/>
  <c r="X156" i="168" s="1"/>
  <c r="T155" i="168"/>
  <c r="T154" i="168"/>
  <c r="X154" i="168" s="1"/>
  <c r="T153" i="168"/>
  <c r="X153" i="168" s="1"/>
  <c r="T151" i="168"/>
  <c r="T150" i="168"/>
  <c r="T149" i="168"/>
  <c r="X149" i="168" s="1"/>
  <c r="T148" i="168"/>
  <c r="T145" i="168"/>
  <c r="T144" i="168"/>
  <c r="T143" i="168"/>
  <c r="X143" i="168" s="1"/>
  <c r="V160" i="168"/>
  <c r="V158" i="168"/>
  <c r="V155" i="168"/>
  <c r="T141" i="168"/>
  <c r="T140" i="168"/>
  <c r="T138" i="168"/>
  <c r="X138" i="168" s="1"/>
  <c r="T137" i="168"/>
  <c r="V147" i="168"/>
  <c r="T136" i="168"/>
  <c r="X136" i="168" s="1"/>
  <c r="V144" i="168"/>
  <c r="T135" i="168"/>
  <c r="X135" i="168" s="1"/>
  <c r="T134" i="168"/>
  <c r="X134" i="168" s="1"/>
  <c r="T133" i="168"/>
  <c r="X133" i="168" s="1"/>
  <c r="T132" i="168"/>
  <c r="X132" i="168" s="1"/>
  <c r="T131" i="168"/>
  <c r="X131" i="168" s="1"/>
  <c r="T130" i="168"/>
  <c r="X130" i="168" s="1"/>
  <c r="T129" i="168"/>
  <c r="T128" i="168"/>
  <c r="T127" i="168"/>
  <c r="X127" i="168" s="1"/>
  <c r="T123" i="168"/>
  <c r="X123" i="168" s="1"/>
  <c r="T122" i="168"/>
  <c r="X122" i="168" s="1"/>
  <c r="T121" i="168"/>
  <c r="X121" i="168" s="1"/>
  <c r="T120" i="168"/>
  <c r="X120" i="168" s="1"/>
  <c r="T119" i="168"/>
  <c r="X119" i="168" s="1"/>
  <c r="T118" i="168"/>
  <c r="X118" i="168" s="1"/>
  <c r="T117" i="168"/>
  <c r="X117" i="168" s="1"/>
  <c r="T116" i="168"/>
  <c r="L116" i="168"/>
  <c r="L115" i="168"/>
  <c r="T114" i="168"/>
  <c r="X114" i="168" s="1"/>
  <c r="V122" i="168"/>
  <c r="V120" i="168"/>
  <c r="V119" i="168"/>
  <c r="V115" i="168"/>
  <c r="T113" i="168"/>
  <c r="X113" i="168" s="1"/>
  <c r="T112" i="168"/>
  <c r="X112" i="168" s="1"/>
  <c r="L112" i="168"/>
  <c r="T111" i="168"/>
  <c r="X111" i="168" s="1"/>
  <c r="L111" i="168"/>
  <c r="L110" i="168"/>
  <c r="T109" i="168"/>
  <c r="X109" i="168" s="1"/>
  <c r="T108" i="168"/>
  <c r="X108" i="168" s="1"/>
  <c r="L108" i="168"/>
  <c r="T107" i="168"/>
  <c r="X107" i="168" s="1"/>
  <c r="T106" i="168"/>
  <c r="X106" i="168" s="1"/>
  <c r="G105" i="168"/>
  <c r="L104" i="168"/>
  <c r="T103" i="168"/>
  <c r="L103" i="168"/>
  <c r="V106" i="168"/>
  <c r="T102" i="168"/>
  <c r="L102" i="168"/>
  <c r="T101" i="168"/>
  <c r="L101" i="168"/>
  <c r="L100" i="168"/>
  <c r="T99" i="168"/>
  <c r="X99" i="168" s="1"/>
  <c r="V104" i="168"/>
  <c r="L98" i="168"/>
  <c r="T97" i="168"/>
  <c r="X97" i="168" s="1"/>
  <c r="G96" i="168"/>
  <c r="L95" i="168"/>
  <c r="L94" i="168"/>
  <c r="L93" i="168"/>
  <c r="L92" i="168"/>
  <c r="L91" i="168"/>
  <c r="L90" i="168"/>
  <c r="V96" i="168"/>
  <c r="L89" i="168"/>
  <c r="L88" i="168"/>
  <c r="L87" i="168"/>
  <c r="L86" i="168"/>
  <c r="L85" i="168"/>
  <c r="L84" i="168"/>
  <c r="L83" i="168"/>
  <c r="L82" i="168"/>
  <c r="L81" i="168"/>
  <c r="L80" i="168"/>
  <c r="L79" i="168"/>
  <c r="L78" i="168"/>
  <c r="L77" i="168"/>
  <c r="L76" i="168"/>
  <c r="L75" i="168"/>
  <c r="L74" i="168"/>
  <c r="L73" i="168"/>
  <c r="T72" i="168"/>
  <c r="X72" i="168" s="1"/>
  <c r="V83" i="168"/>
  <c r="V82" i="168"/>
  <c r="V76" i="168"/>
  <c r="T69" i="168"/>
  <c r="X69" i="168" s="1"/>
  <c r="T66" i="168"/>
  <c r="X66" i="168" s="1"/>
  <c r="T65" i="168"/>
  <c r="X65" i="168" s="1"/>
  <c r="T64" i="168"/>
  <c r="X64" i="168" s="1"/>
  <c r="T63" i="168"/>
  <c r="X63" i="168" s="1"/>
  <c r="T62" i="168"/>
  <c r="X62" i="168" s="1"/>
  <c r="V68" i="168"/>
  <c r="T61" i="168"/>
  <c r="T60" i="168"/>
  <c r="X60" i="168" s="1"/>
  <c r="T59" i="168"/>
  <c r="X59" i="168" s="1"/>
  <c r="T58" i="168"/>
  <c r="X58" i="168" s="1"/>
  <c r="T57" i="168"/>
  <c r="X57" i="168" s="1"/>
  <c r="T56" i="168"/>
  <c r="X56" i="168" s="1"/>
  <c r="T55" i="168"/>
  <c r="X55" i="168" s="1"/>
  <c r="T54" i="168"/>
  <c r="X54" i="168" s="1"/>
  <c r="T52" i="168"/>
  <c r="T51" i="168"/>
  <c r="X51" i="168" s="1"/>
  <c r="T49" i="168"/>
  <c r="X49" i="168" s="1"/>
  <c r="T47" i="168"/>
  <c r="X47" i="168" s="1"/>
  <c r="T46" i="168"/>
  <c r="X46" i="168" s="1"/>
  <c r="T44" i="168"/>
  <c r="X44" i="168" s="1"/>
  <c r="T41" i="168"/>
  <c r="X41" i="168" s="1"/>
  <c r="T40" i="168"/>
  <c r="X40" i="168" s="1"/>
  <c r="T38" i="168"/>
  <c r="X38" i="168" s="1"/>
  <c r="T36" i="168"/>
  <c r="X36" i="168" s="1"/>
  <c r="T35" i="168"/>
  <c r="T33" i="168"/>
  <c r="X33" i="168" s="1"/>
  <c r="T32" i="168"/>
  <c r="X32" i="168" s="1"/>
  <c r="G31" i="168"/>
  <c r="T30" i="168"/>
  <c r="L30" i="168"/>
  <c r="L29" i="168"/>
  <c r="L28" i="168"/>
  <c r="T27" i="168"/>
  <c r="L27" i="168"/>
  <c r="T26" i="168"/>
  <c r="L26" i="168"/>
  <c r="L25" i="168"/>
  <c r="T24" i="168"/>
  <c r="L24" i="168"/>
  <c r="T23" i="168"/>
  <c r="N23" i="168" s="1"/>
  <c r="X23" i="168" s="1"/>
  <c r="L23" i="168"/>
  <c r="T22" i="168"/>
  <c r="L22" i="168"/>
  <c r="L21" i="168"/>
  <c r="T20" i="168"/>
  <c r="X20" i="168" s="1"/>
  <c r="L18" i="168"/>
  <c r="L17" i="168"/>
  <c r="T16" i="168"/>
  <c r="L16" i="168"/>
  <c r="L15" i="168"/>
  <c r="L14" i="168"/>
  <c r="T13" i="168"/>
  <c r="X13" i="168" s="1"/>
  <c r="T12" i="168"/>
  <c r="X12" i="168" s="1"/>
  <c r="T11" i="168"/>
  <c r="Y9" i="168"/>
  <c r="T9" i="168" s="1"/>
  <c r="X9" i="168" s="1"/>
  <c r="V131" i="168" l="1"/>
  <c r="X116" i="168"/>
  <c r="V169" i="168"/>
  <c r="X150" i="168"/>
  <c r="V193" i="168"/>
  <c r="X189" i="168"/>
  <c r="V166" i="168"/>
  <c r="X148" i="168"/>
  <c r="V49" i="168"/>
  <c r="X35" i="168"/>
  <c r="V141" i="168"/>
  <c r="X128" i="168"/>
  <c r="V170" i="168"/>
  <c r="X151" i="168"/>
  <c r="V178" i="168"/>
  <c r="X162" i="168"/>
  <c r="V142" i="168"/>
  <c r="X129" i="168"/>
  <c r="V194" i="168"/>
  <c r="X191" i="168"/>
  <c r="V163" i="168"/>
  <c r="X145" i="168"/>
  <c r="V151" i="168"/>
  <c r="X140" i="168"/>
  <c r="V152" i="168"/>
  <c r="X141" i="168"/>
  <c r="V60" i="168"/>
  <c r="X52" i="168"/>
  <c r="V67" i="168"/>
  <c r="X61" i="168"/>
  <c r="V11" i="168"/>
  <c r="X11" i="168"/>
  <c r="V149" i="168"/>
  <c r="X137" i="168"/>
  <c r="V162" i="168"/>
  <c r="X144" i="168"/>
  <c r="V171" i="168"/>
  <c r="X155" i="168"/>
  <c r="N30" i="168"/>
  <c r="X30" i="168" s="1"/>
  <c r="N26" i="168"/>
  <c r="X26" i="168" s="1"/>
  <c r="N112" i="168"/>
  <c r="N103" i="168"/>
  <c r="X103" i="168" s="1"/>
  <c r="N24" i="168"/>
  <c r="X24" i="168" s="1"/>
  <c r="N101" i="168"/>
  <c r="X101" i="168" s="1"/>
  <c r="N22" i="168"/>
  <c r="X22" i="168" s="1"/>
  <c r="Y195" i="168"/>
  <c r="N111" i="168"/>
  <c r="T100" i="168"/>
  <c r="N100" i="168" s="1"/>
  <c r="X100" i="168" s="1"/>
  <c r="T105" i="168"/>
  <c r="X105" i="168" s="1"/>
  <c r="N102" i="168"/>
  <c r="X102" i="168" s="1"/>
  <c r="N16" i="168"/>
  <c r="X16" i="168" s="1"/>
  <c r="T21" i="168"/>
  <c r="N21" i="168" s="1"/>
  <c r="X21" i="168" s="1"/>
  <c r="T31" i="168"/>
  <c r="X31" i="168" s="1"/>
  <c r="N27" i="168"/>
  <c r="X27" i="168" s="1"/>
  <c r="N14" i="168"/>
  <c r="X14" i="168" s="1"/>
  <c r="T80" i="168"/>
  <c r="N80" i="168" s="1"/>
  <c r="X80" i="168" s="1"/>
  <c r="T88" i="168"/>
  <c r="N88" i="168" s="1"/>
  <c r="X88" i="168" s="1"/>
  <c r="T81" i="168"/>
  <c r="N81" i="168" s="1"/>
  <c r="X81" i="168" s="1"/>
  <c r="T85" i="168"/>
  <c r="T89" i="168"/>
  <c r="N89" i="168" s="1"/>
  <c r="X89" i="168" s="1"/>
  <c r="T78" i="168"/>
  <c r="T82" i="168"/>
  <c r="N82" i="168" s="1"/>
  <c r="X82" i="168" s="1"/>
  <c r="T86" i="168"/>
  <c r="N86" i="168" s="1"/>
  <c r="X86" i="168" s="1"/>
  <c r="T94" i="168"/>
  <c r="N94" i="168" s="1"/>
  <c r="X94" i="168" s="1"/>
  <c r="V14" i="168"/>
  <c r="V16" i="168"/>
  <c r="V13" i="168"/>
  <c r="V48" i="168"/>
  <c r="V125" i="168"/>
  <c r="V33" i="168"/>
  <c r="V56" i="168"/>
  <c r="V22" i="168"/>
  <c r="V114" i="168"/>
  <c r="V159" i="168"/>
  <c r="V70" i="168"/>
  <c r="V126" i="168"/>
  <c r="T125" i="168"/>
  <c r="X125" i="168" s="1"/>
  <c r="T172" i="168"/>
  <c r="X172" i="168" s="1"/>
  <c r="T25" i="168"/>
  <c r="N25" i="168" s="1"/>
  <c r="X25" i="168" s="1"/>
  <c r="T43" i="168"/>
  <c r="X43" i="168" s="1"/>
  <c r="V64" i="168"/>
  <c r="V97" i="168"/>
  <c r="T176" i="168"/>
  <c r="X176" i="168" s="1"/>
  <c r="V185" i="168"/>
  <c r="V128" i="168"/>
  <c r="T98" i="168"/>
  <c r="N98" i="168" s="1"/>
  <c r="X98" i="168" s="1"/>
  <c r="V183" i="168"/>
  <c r="T18" i="168"/>
  <c r="N18" i="168" s="1"/>
  <c r="X18" i="168" s="1"/>
  <c r="T67" i="168"/>
  <c r="X67" i="168" s="1"/>
  <c r="T29" i="168"/>
  <c r="N29" i="168" s="1"/>
  <c r="X29" i="168" s="1"/>
  <c r="T146" i="168"/>
  <c r="V69" i="168"/>
  <c r="V184" i="168"/>
  <c r="T104" i="168"/>
  <c r="N104" i="168" s="1"/>
  <c r="X104" i="168" s="1"/>
  <c r="V176" i="168"/>
  <c r="V57" i="168"/>
  <c r="V84" i="168"/>
  <c r="T142" i="168"/>
  <c r="V168" i="168"/>
  <c r="T39" i="168"/>
  <c r="V78" i="168"/>
  <c r="V53" i="168"/>
  <c r="T84" i="168"/>
  <c r="N84" i="168" s="1"/>
  <c r="X84" i="168" s="1"/>
  <c r="V74" i="168"/>
  <c r="T182" i="168"/>
  <c r="X182" i="168" s="1"/>
  <c r="V52" i="168"/>
  <c r="V72" i="168"/>
  <c r="V86" i="168"/>
  <c r="V109" i="168"/>
  <c r="V65" i="168"/>
  <c r="V116" i="168"/>
  <c r="V179" i="168"/>
  <c r="V140" i="168"/>
  <c r="T152" i="168"/>
  <c r="X152" i="168" s="1"/>
  <c r="T194" i="168"/>
  <c r="X194" i="168" s="1"/>
  <c r="L19" i="168"/>
  <c r="V111" i="168"/>
  <c r="V20" i="168"/>
  <c r="L31" i="168"/>
  <c r="L105" i="168"/>
  <c r="T166" i="168"/>
  <c r="V133" i="168"/>
  <c r="V59" i="168"/>
  <c r="T48" i="168"/>
  <c r="X48" i="168" s="1"/>
  <c r="T110" i="168"/>
  <c r="V124" i="168"/>
  <c r="V143" i="168"/>
  <c r="V157" i="168"/>
  <c r="V188" i="168"/>
  <c r="V73" i="168"/>
  <c r="V189" i="168"/>
  <c r="T19" i="168"/>
  <c r="X19" i="168" s="1"/>
  <c r="T10" i="168"/>
  <c r="X10" i="168" s="1"/>
  <c r="T74" i="168"/>
  <c r="N74" i="168" s="1"/>
  <c r="X74" i="168" s="1"/>
  <c r="T178" i="168"/>
  <c r="X178" i="168" s="1"/>
  <c r="V100" i="168"/>
  <c r="T17" i="168"/>
  <c r="N17" i="168" s="1"/>
  <c r="X17" i="168" s="1"/>
  <c r="V26" i="168"/>
  <c r="V46" i="168"/>
  <c r="V66" i="168"/>
  <c r="T92" i="168"/>
  <c r="N92" i="168" s="1"/>
  <c r="X92" i="168" s="1"/>
  <c r="T15" i="168"/>
  <c r="N15" i="168" s="1"/>
  <c r="X15" i="168" s="1"/>
  <c r="V89" i="168"/>
  <c r="V63" i="168"/>
  <c r="V156" i="168"/>
  <c r="V27" i="168"/>
  <c r="V30" i="168"/>
  <c r="V32" i="168"/>
  <c r="T68" i="168"/>
  <c r="X68" i="168" s="1"/>
  <c r="T90" i="168"/>
  <c r="N90" i="168" s="1"/>
  <c r="X90" i="168" s="1"/>
  <c r="V108" i="168"/>
  <c r="T75" i="168"/>
  <c r="N75" i="168" s="1"/>
  <c r="X75" i="168" s="1"/>
  <c r="T87" i="168"/>
  <c r="N87" i="168" s="1"/>
  <c r="X87" i="168" s="1"/>
  <c r="T124" i="168"/>
  <c r="X124" i="168" s="1"/>
  <c r="V161" i="168"/>
  <c r="V50" i="168"/>
  <c r="T37" i="168"/>
  <c r="X37" i="168" s="1"/>
  <c r="T28" i="168"/>
  <c r="N28" i="168" s="1"/>
  <c r="X28" i="168" s="1"/>
  <c r="T34" i="168"/>
  <c r="X34" i="168" s="1"/>
  <c r="V98" i="168"/>
  <c r="V105" i="168"/>
  <c r="V180" i="168"/>
  <c r="V113" i="168"/>
  <c r="V24" i="168"/>
  <c r="T45" i="168"/>
  <c r="X45" i="168" s="1"/>
  <c r="V61" i="168"/>
  <c r="T70" i="168"/>
  <c r="X70" i="168" s="1"/>
  <c r="V75" i="168"/>
  <c r="V79" i="168"/>
  <c r="V87" i="168"/>
  <c r="L96" i="168"/>
  <c r="V136" i="168"/>
  <c r="V181" i="168"/>
  <c r="V12" i="168"/>
  <c r="V51" i="168"/>
  <c r="T53" i="168"/>
  <c r="X53" i="168" s="1"/>
  <c r="T77" i="168"/>
  <c r="N77" i="168" s="1"/>
  <c r="X77" i="168" s="1"/>
  <c r="T93" i="168"/>
  <c r="N93" i="168" s="1"/>
  <c r="X93" i="168" s="1"/>
  <c r="V118" i="168"/>
  <c r="V80" i="168"/>
  <c r="V88" i="168"/>
  <c r="V103" i="168"/>
  <c r="V117" i="168"/>
  <c r="V167" i="168"/>
  <c r="T158" i="168"/>
  <c r="X158" i="168" s="1"/>
  <c r="V191" i="168"/>
  <c r="V23" i="168"/>
  <c r="V54" i="168"/>
  <c r="T42" i="168"/>
  <c r="X42" i="168" s="1"/>
  <c r="V77" i="168"/>
  <c r="V85" i="168"/>
  <c r="T83" i="168"/>
  <c r="N83" i="168" s="1"/>
  <c r="X83" i="168" s="1"/>
  <c r="V112" i="168"/>
  <c r="V127" i="168"/>
  <c r="V101" i="168"/>
  <c r="V134" i="168"/>
  <c r="T139" i="168"/>
  <c r="T147" i="168"/>
  <c r="X147" i="168" s="1"/>
  <c r="V81" i="168"/>
  <c r="T79" i="168"/>
  <c r="N79" i="168" s="1"/>
  <c r="X79" i="168" s="1"/>
  <c r="T95" i="168"/>
  <c r="N95" i="168" s="1"/>
  <c r="X95" i="168" s="1"/>
  <c r="V107" i="168"/>
  <c r="V123" i="168"/>
  <c r="T126" i="168"/>
  <c r="V175" i="168"/>
  <c r="V195" i="168"/>
  <c r="T50" i="168"/>
  <c r="X50" i="168" s="1"/>
  <c r="T76" i="168"/>
  <c r="N76" i="168" s="1"/>
  <c r="X76" i="168" s="1"/>
  <c r="T115" i="168"/>
  <c r="X115" i="168" s="1"/>
  <c r="V145" i="168"/>
  <c r="V146" i="168"/>
  <c r="T171" i="168"/>
  <c r="X171" i="168" s="1"/>
  <c r="V121" i="168"/>
  <c r="V148" i="168"/>
  <c r="V154" i="168"/>
  <c r="V172" i="168"/>
  <c r="V132" i="168"/>
  <c r="V177" i="168"/>
  <c r="T73" i="168"/>
  <c r="N73" i="168" s="1"/>
  <c r="X73" i="168" s="1"/>
  <c r="T91" i="168"/>
  <c r="N91" i="168" s="1"/>
  <c r="X91" i="168" s="1"/>
  <c r="V187" i="168"/>
  <c r="T157" i="168"/>
  <c r="X157" i="168" s="1"/>
  <c r="V55" i="168" l="1"/>
  <c r="X39" i="168"/>
  <c r="V150" i="168"/>
  <c r="X139" i="168"/>
  <c r="V164" i="168"/>
  <c r="X146" i="168"/>
  <c r="N110" i="168"/>
  <c r="X110" i="168"/>
  <c r="V153" i="168"/>
  <c r="X142" i="168"/>
  <c r="V139" i="168"/>
  <c r="X126" i="168"/>
  <c r="V182" i="168"/>
  <c r="X166" i="168"/>
  <c r="T195" i="168"/>
  <c r="N105" i="168"/>
  <c r="V92" i="168"/>
  <c r="N78" i="168"/>
  <c r="X78" i="168" s="1"/>
  <c r="V95" i="168"/>
  <c r="N85" i="168"/>
  <c r="X85" i="168" s="1"/>
  <c r="T96" i="168"/>
  <c r="X96" i="168" s="1"/>
  <c r="V21" i="168"/>
  <c r="V62" i="168"/>
  <c r="V25" i="168"/>
  <c r="L117" i="168"/>
  <c r="V138" i="168"/>
  <c r="G117" i="168"/>
  <c r="V135" i="168"/>
  <c r="V29" i="168"/>
  <c r="V18" i="168"/>
  <c r="V130" i="168"/>
  <c r="V94" i="168"/>
  <c r="V110" i="168"/>
  <c r="V190" i="168"/>
  <c r="V173" i="168"/>
  <c r="V31" i="168"/>
  <c r="V17" i="168"/>
  <c r="V90" i="168"/>
  <c r="V174" i="168"/>
  <c r="V28" i="168"/>
  <c r="V137" i="168"/>
  <c r="V99" i="168"/>
  <c r="V58" i="168"/>
  <c r="V91" i="168"/>
  <c r="V165" i="168"/>
  <c r="V93" i="168"/>
  <c r="V129" i="168"/>
  <c r="V47" i="168"/>
  <c r="V15" i="168"/>
  <c r="V19" i="168"/>
  <c r="L113" i="168"/>
  <c r="N113" i="168" s="1"/>
  <c r="G113" i="168"/>
  <c r="V102" i="168"/>
  <c r="V10" i="168"/>
  <c r="X195" i="168" l="1"/>
  <c r="W210" i="153"/>
  <c r="W209" i="153"/>
  <c r="W208" i="153"/>
  <c r="W207" i="153"/>
  <c r="W206" i="153"/>
  <c r="W205" i="153"/>
  <c r="W204" i="153"/>
  <c r="U210" i="153"/>
  <c r="U209" i="153"/>
  <c r="U208" i="153"/>
  <c r="U207" i="153"/>
  <c r="U206" i="153"/>
  <c r="U205" i="153"/>
  <c r="U204" i="153"/>
  <c r="W202" i="153"/>
  <c r="U202" i="153"/>
  <c r="W200" i="153"/>
  <c r="U200" i="153"/>
  <c r="W198" i="153"/>
  <c r="W197" i="153"/>
  <c r="W196" i="153"/>
  <c r="W195" i="153"/>
  <c r="U198" i="153"/>
  <c r="U197" i="153"/>
  <c r="U196" i="153"/>
  <c r="U195" i="153"/>
  <c r="W193" i="153"/>
  <c r="W192" i="153"/>
  <c r="W191" i="153"/>
  <c r="W190" i="153"/>
  <c r="U193" i="153"/>
  <c r="U192" i="153"/>
  <c r="U191" i="153"/>
  <c r="U190" i="153"/>
  <c r="W187" i="153"/>
  <c r="W185" i="153"/>
  <c r="W183" i="153"/>
  <c r="W181" i="153"/>
  <c r="U187" i="153"/>
  <c r="U185" i="153"/>
  <c r="U183" i="153"/>
  <c r="U181" i="153"/>
  <c r="U178" i="153"/>
  <c r="U177" i="153"/>
  <c r="U176" i="153"/>
  <c r="W171" i="153"/>
  <c r="W170" i="153"/>
  <c r="W169" i="153"/>
  <c r="U171" i="153"/>
  <c r="U170" i="153"/>
  <c r="U169" i="153"/>
  <c r="W165" i="153"/>
  <c r="U165" i="153"/>
  <c r="W163" i="153"/>
  <c r="U163" i="153"/>
  <c r="W155" i="153"/>
  <c r="W154" i="153"/>
  <c r="W153" i="153"/>
  <c r="U155" i="153"/>
  <c r="U154" i="153"/>
  <c r="U153" i="153"/>
  <c r="W151" i="153"/>
  <c r="W150" i="153"/>
  <c r="W149" i="153"/>
  <c r="U151" i="153"/>
  <c r="U150" i="153"/>
  <c r="U149" i="153"/>
  <c r="W139" i="153"/>
  <c r="U139" i="153"/>
  <c r="W138" i="153"/>
  <c r="U138" i="153"/>
  <c r="U133" i="153"/>
  <c r="W93" i="153"/>
  <c r="W96" i="153"/>
  <c r="W95" i="153"/>
  <c r="W94" i="153"/>
  <c r="U96" i="153"/>
  <c r="U95" i="153"/>
  <c r="U94" i="153"/>
  <c r="U93" i="153"/>
  <c r="W90" i="153"/>
  <c r="W87" i="153"/>
  <c r="W86" i="153"/>
  <c r="W85" i="153"/>
  <c r="U87" i="153"/>
  <c r="U86" i="153"/>
  <c r="U85" i="153"/>
  <c r="W80" i="153"/>
  <c r="U80" i="153"/>
  <c r="U77" i="153"/>
  <c r="W77" i="153"/>
  <c r="U74" i="153"/>
  <c r="W74" i="153"/>
  <c r="W72" i="153"/>
  <c r="U72" i="153"/>
  <c r="U70" i="153"/>
  <c r="U69" i="153"/>
  <c r="U68" i="153"/>
  <c r="U67" i="153"/>
  <c r="U66" i="153"/>
  <c r="W64" i="153"/>
  <c r="W63" i="153"/>
  <c r="W62" i="153"/>
  <c r="U64" i="153"/>
  <c r="U63" i="153"/>
  <c r="U62" i="153"/>
  <c r="U59" i="153"/>
  <c r="U58" i="153"/>
  <c r="U57" i="153"/>
  <c r="U56" i="153"/>
  <c r="W53" i="153"/>
  <c r="U53" i="153"/>
  <c r="U51" i="153"/>
  <c r="W51" i="153"/>
  <c r="T24" i="153" l="1"/>
  <c r="N140" i="153"/>
  <c r="L35" i="153" l="1"/>
  <c r="L34" i="153"/>
  <c r="L33" i="153"/>
  <c r="L32" i="153"/>
  <c r="L31" i="153"/>
  <c r="L30" i="153"/>
  <c r="L29" i="153"/>
  <c r="L28" i="153"/>
  <c r="L27" i="153"/>
  <c r="L26" i="153"/>
  <c r="L25" i="153"/>
  <c r="L24" i="153"/>
  <c r="L36" i="153" l="1"/>
  <c r="M24" i="153"/>
  <c r="T9" i="153"/>
  <c r="T10" i="153"/>
  <c r="T13" i="153"/>
  <c r="T14" i="153"/>
  <c r="T15" i="153"/>
  <c r="T22" i="153"/>
  <c r="T23" i="153"/>
  <c r="T37" i="153"/>
  <c r="T38" i="153"/>
  <c r="T47" i="153"/>
  <c r="T50" i="153"/>
  <c r="T52" i="153"/>
  <c r="T54" i="153"/>
  <c r="T55" i="153"/>
  <c r="T60" i="153"/>
  <c r="T61" i="153"/>
  <c r="T65" i="153"/>
  <c r="T71" i="153"/>
  <c r="T73" i="153"/>
  <c r="T75" i="153"/>
  <c r="T76" i="153"/>
  <c r="T78" i="153"/>
  <c r="T79" i="153"/>
  <c r="T81" i="153"/>
  <c r="T82" i="153"/>
  <c r="T83" i="153"/>
  <c r="T84" i="153"/>
  <c r="T88" i="153"/>
  <c r="T89" i="153"/>
  <c r="T91" i="153"/>
  <c r="T92" i="153"/>
  <c r="T97" i="153"/>
  <c r="T98" i="153"/>
  <c r="T124" i="153"/>
  <c r="T128" i="153"/>
  <c r="T132" i="153"/>
  <c r="T134" i="153"/>
  <c r="T135" i="153"/>
  <c r="T140" i="153"/>
  <c r="T141" i="153"/>
  <c r="T144" i="153"/>
  <c r="T148" i="153"/>
  <c r="T152" i="153"/>
  <c r="T156" i="153"/>
  <c r="T162" i="153"/>
  <c r="T164" i="153"/>
  <c r="T167" i="153"/>
  <c r="T168" i="153"/>
  <c r="T172" i="153"/>
  <c r="T174" i="153"/>
  <c r="T175" i="153"/>
  <c r="T179" i="153"/>
  <c r="T180" i="153"/>
  <c r="T182" i="153"/>
  <c r="T184" i="153"/>
  <c r="T186" i="153"/>
  <c r="T188" i="153"/>
  <c r="T189" i="153"/>
  <c r="T194" i="153"/>
  <c r="T199" i="153"/>
  <c r="T200" i="153"/>
  <c r="T201" i="153"/>
  <c r="T203" i="153"/>
  <c r="T211" i="153"/>
  <c r="T215" i="153"/>
  <c r="Y218" i="153" l="1"/>
  <c r="T11" i="153"/>
  <c r="M30" i="153"/>
  <c r="T30" i="153"/>
  <c r="M31" i="153"/>
  <c r="T31" i="153"/>
  <c r="M29" i="153"/>
  <c r="T29" i="153"/>
  <c r="M32" i="153"/>
  <c r="T32" i="153"/>
  <c r="M35" i="153"/>
  <c r="T35" i="153"/>
  <c r="M27" i="153"/>
  <c r="T27" i="153"/>
  <c r="M34" i="153"/>
  <c r="T34" i="153"/>
  <c r="M26" i="153"/>
  <c r="T26" i="153"/>
  <c r="X24" i="153"/>
  <c r="V24" i="153"/>
  <c r="M28" i="153"/>
  <c r="T28" i="153"/>
  <c r="M33" i="153"/>
  <c r="T33" i="153"/>
  <c r="M25" i="153"/>
  <c r="T25" i="153"/>
  <c r="T16" i="153"/>
  <c r="T147" i="153"/>
  <c r="T64" i="153"/>
  <c r="T217" i="153"/>
  <c r="T93" i="153"/>
  <c r="T63" i="153"/>
  <c r="T48" i="153"/>
  <c r="V48" i="153" s="1"/>
  <c r="T40" i="153"/>
  <c r="T216" i="153"/>
  <c r="T210" i="153"/>
  <c r="T160" i="153"/>
  <c r="T151" i="153"/>
  <c r="T145" i="153"/>
  <c r="T53" i="153"/>
  <c r="T103" i="153"/>
  <c r="T209" i="153"/>
  <c r="T171" i="153"/>
  <c r="T149" i="153"/>
  <c r="T111" i="153"/>
  <c r="T122" i="153"/>
  <c r="T169" i="153"/>
  <c r="T155" i="153"/>
  <c r="T114" i="153"/>
  <c r="T109" i="153"/>
  <c r="T100" i="153"/>
  <c r="T69" i="153"/>
  <c r="T20" i="153"/>
  <c r="T136" i="153"/>
  <c r="T94" i="153"/>
  <c r="T74" i="153"/>
  <c r="T173" i="153"/>
  <c r="T163" i="153"/>
  <c r="T161" i="153"/>
  <c r="T146" i="153"/>
  <c r="T105" i="153"/>
  <c r="T85" i="153"/>
  <c r="T159" i="153"/>
  <c r="T150" i="153"/>
  <c r="T138" i="153"/>
  <c r="T133" i="153"/>
  <c r="T117" i="153"/>
  <c r="T112" i="153"/>
  <c r="T72" i="153"/>
  <c r="T39" i="153"/>
  <c r="T116" i="153"/>
  <c r="T102" i="153"/>
  <c r="T77" i="153"/>
  <c r="T12" i="153"/>
  <c r="T170" i="153"/>
  <c r="T157" i="153"/>
  <c r="T115" i="153"/>
  <c r="T110" i="153"/>
  <c r="T90" i="153"/>
  <c r="T70" i="153"/>
  <c r="T154" i="153"/>
  <c r="T126" i="153"/>
  <c r="T113" i="153"/>
  <c r="T108" i="153"/>
  <c r="T68" i="153"/>
  <c r="T59" i="153"/>
  <c r="T45" i="153"/>
  <c r="T206" i="153"/>
  <c r="T178" i="153"/>
  <c r="T153" i="153"/>
  <c r="T107" i="153"/>
  <c r="T67" i="153"/>
  <c r="T58" i="153"/>
  <c r="T44" i="153"/>
  <c r="T177" i="153"/>
  <c r="T142" i="153"/>
  <c r="T119" i="153"/>
  <c r="T106" i="153"/>
  <c r="T57" i="153"/>
  <c r="T43" i="153"/>
  <c r="T18" i="153"/>
  <c r="T205" i="153"/>
  <c r="T176" i="153"/>
  <c r="T166" i="153"/>
  <c r="T130" i="153"/>
  <c r="T118" i="153"/>
  <c r="T96" i="153"/>
  <c r="T87" i="153"/>
  <c r="T66" i="153"/>
  <c r="T56" i="153"/>
  <c r="T42" i="153"/>
  <c r="T139" i="153"/>
  <c r="T104" i="153"/>
  <c r="T62" i="153"/>
  <c r="T158" i="153"/>
  <c r="T101" i="153"/>
  <c r="T208" i="153"/>
  <c r="T207" i="153"/>
  <c r="T143" i="153"/>
  <c r="T121" i="153"/>
  <c r="T99" i="153"/>
  <c r="T51" i="153"/>
  <c r="T120" i="153"/>
  <c r="T19" i="153"/>
  <c r="T204" i="153"/>
  <c r="T202" i="153"/>
  <c r="T165" i="153"/>
  <c r="T137" i="153"/>
  <c r="T129" i="153"/>
  <c r="T125" i="153"/>
  <c r="T95" i="153"/>
  <c r="T86" i="153"/>
  <c r="T80" i="153"/>
  <c r="T49" i="153"/>
  <c r="V49" i="153" s="1"/>
  <c r="T41" i="153"/>
  <c r="T17" i="153"/>
  <c r="T191" i="153"/>
  <c r="T183" i="153"/>
  <c r="T190" i="153"/>
  <c r="T181" i="153"/>
  <c r="T197" i="153"/>
  <c r="T196" i="153"/>
  <c r="T187" i="153"/>
  <c r="T192" i="153"/>
  <c r="T198" i="153"/>
  <c r="T195" i="153"/>
  <c r="T193" i="153"/>
  <c r="T185" i="153"/>
  <c r="T36" i="153" l="1"/>
  <c r="T131" i="153"/>
  <c r="T21" i="153"/>
  <c r="X31" i="153"/>
  <c r="V31" i="153"/>
  <c r="X32" i="153"/>
  <c r="V32" i="153"/>
  <c r="X26" i="153"/>
  <c r="V26" i="153"/>
  <c r="V28" i="153"/>
  <c r="X28" i="153"/>
  <c r="X34" i="153"/>
  <c r="V34" i="153"/>
  <c r="V29" i="153"/>
  <c r="X29" i="153"/>
  <c r="X27" i="153"/>
  <c r="V27" i="153"/>
  <c r="V30" i="153"/>
  <c r="X30" i="153"/>
  <c r="X35" i="153"/>
  <c r="V35" i="153"/>
  <c r="X25" i="153"/>
  <c r="V25" i="153"/>
  <c r="X33" i="153"/>
  <c r="V33" i="153"/>
  <c r="V143" i="153"/>
  <c r="V142" i="153"/>
  <c r="X36" i="153" l="1"/>
  <c r="V36" i="153"/>
  <c r="L20" i="153" l="1"/>
  <c r="M20" i="153" s="1"/>
  <c r="X20" i="153" l="1"/>
  <c r="V20" i="153"/>
  <c r="X8" i="153"/>
  <c r="X9" i="153"/>
  <c r="X10" i="153"/>
  <c r="X11" i="153"/>
  <c r="X13" i="153"/>
  <c r="X14" i="153"/>
  <c r="X15" i="153"/>
  <c r="X22" i="153"/>
  <c r="X23" i="153"/>
  <c r="X38" i="153"/>
  <c r="X47" i="153"/>
  <c r="X50" i="153"/>
  <c r="X52" i="153"/>
  <c r="X54" i="153"/>
  <c r="X55" i="153"/>
  <c r="X60" i="153"/>
  <c r="X61" i="153"/>
  <c r="X65" i="153"/>
  <c r="X71" i="153"/>
  <c r="X73" i="153"/>
  <c r="X75" i="153"/>
  <c r="X76" i="153"/>
  <c r="X78" i="153"/>
  <c r="X79" i="153"/>
  <c r="X81" i="153"/>
  <c r="X82" i="153"/>
  <c r="X83" i="153"/>
  <c r="X84" i="153"/>
  <c r="X88" i="153"/>
  <c r="X89" i="153"/>
  <c r="X98" i="153"/>
  <c r="X124" i="153"/>
  <c r="X128" i="153"/>
  <c r="X132" i="153"/>
  <c r="X135" i="153"/>
  <c r="X141" i="153"/>
  <c r="X148" i="153"/>
  <c r="X152" i="153"/>
  <c r="X156" i="153"/>
  <c r="X162" i="153"/>
  <c r="X164" i="153"/>
  <c r="X167" i="153"/>
  <c r="X168" i="153"/>
  <c r="X172" i="153"/>
  <c r="X174" i="153"/>
  <c r="X175" i="153"/>
  <c r="X179" i="153"/>
  <c r="X180" i="153"/>
  <c r="X182" i="153"/>
  <c r="X184" i="153"/>
  <c r="X186" i="153"/>
  <c r="X188" i="153"/>
  <c r="X189" i="153"/>
  <c r="X194" i="153"/>
  <c r="X199" i="153"/>
  <c r="X203" i="153"/>
  <c r="X211" i="153"/>
  <c r="X215" i="153"/>
  <c r="V8" i="153"/>
  <c r="V9" i="153"/>
  <c r="V10" i="153"/>
  <c r="V11" i="153"/>
  <c r="V13" i="153"/>
  <c r="V14" i="153"/>
  <c r="V15" i="153"/>
  <c r="V22" i="153"/>
  <c r="V23" i="153"/>
  <c r="V38" i="153"/>
  <c r="V47" i="153"/>
  <c r="V50" i="153"/>
  <c r="V52" i="153"/>
  <c r="V54" i="153"/>
  <c r="V55" i="153"/>
  <c r="V60" i="153"/>
  <c r="V61" i="153"/>
  <c r="V65" i="153"/>
  <c r="V71" i="153"/>
  <c r="V73" i="153"/>
  <c r="V75" i="153"/>
  <c r="V76" i="153"/>
  <c r="V78" i="153"/>
  <c r="V79" i="153"/>
  <c r="V81" i="153"/>
  <c r="V82" i="153"/>
  <c r="V83" i="153"/>
  <c r="V84" i="153"/>
  <c r="V88" i="153"/>
  <c r="V89" i="153"/>
  <c r="V98" i="153"/>
  <c r="V124" i="153"/>
  <c r="V128" i="153"/>
  <c r="V132" i="153"/>
  <c r="V135" i="153"/>
  <c r="V141" i="153"/>
  <c r="V148" i="153"/>
  <c r="V152" i="153"/>
  <c r="V156" i="153"/>
  <c r="V162" i="153"/>
  <c r="V164" i="153"/>
  <c r="V167" i="153"/>
  <c r="V168" i="153"/>
  <c r="V172" i="153"/>
  <c r="V174" i="153"/>
  <c r="V175" i="153"/>
  <c r="V179" i="153"/>
  <c r="V180" i="153"/>
  <c r="V182" i="153"/>
  <c r="V184" i="153"/>
  <c r="V186" i="153"/>
  <c r="V188" i="153"/>
  <c r="V189" i="153"/>
  <c r="V194" i="153"/>
  <c r="V199" i="153"/>
  <c r="V203" i="153"/>
  <c r="V211" i="153"/>
  <c r="V215" i="153"/>
  <c r="V37" i="153" l="1"/>
  <c r="X37" i="153"/>
  <c r="L45" i="153"/>
  <c r="M45" i="153" s="1"/>
  <c r="L44" i="153"/>
  <c r="M44" i="153" s="1"/>
  <c r="L43" i="153"/>
  <c r="M43" i="153" s="1"/>
  <c r="L42" i="153"/>
  <c r="M42" i="153" s="1"/>
  <c r="L41" i="153"/>
  <c r="M41" i="153" s="1"/>
  <c r="L40" i="153"/>
  <c r="M40" i="153" s="1"/>
  <c r="L39" i="153"/>
  <c r="M39" i="153" s="1"/>
  <c r="G46" i="153"/>
  <c r="X217" i="153"/>
  <c r="X216" i="153"/>
  <c r="X202" i="153"/>
  <c r="X201" i="153"/>
  <c r="X200" i="153"/>
  <c r="X198" i="153"/>
  <c r="X197" i="153"/>
  <c r="X193" i="153"/>
  <c r="X192" i="153"/>
  <c r="X191" i="153"/>
  <c r="X190" i="153"/>
  <c r="X187" i="153"/>
  <c r="X185" i="153"/>
  <c r="X183" i="153"/>
  <c r="X181" i="153"/>
  <c r="X178" i="153"/>
  <c r="X173" i="153"/>
  <c r="X171" i="153"/>
  <c r="X166" i="153"/>
  <c r="X165" i="153"/>
  <c r="X163" i="153"/>
  <c r="X147" i="153"/>
  <c r="X146" i="153"/>
  <c r="X145" i="153"/>
  <c r="X144" i="153"/>
  <c r="X140" i="153"/>
  <c r="X134" i="153"/>
  <c r="X97" i="153"/>
  <c r="X91" i="153"/>
  <c r="X90" i="153"/>
  <c r="X87" i="153"/>
  <c r="X86" i="153"/>
  <c r="X85" i="153"/>
  <c r="X70" i="153"/>
  <c r="X69" i="153"/>
  <c r="X59" i="153"/>
  <c r="X58" i="153"/>
  <c r="X57" i="153"/>
  <c r="X56" i="153"/>
  <c r="X53" i="153"/>
  <c r="X51" i="153"/>
  <c r="X49" i="153"/>
  <c r="X48" i="153"/>
  <c r="X12" i="153"/>
  <c r="V59" i="153"/>
  <c r="V58" i="153"/>
  <c r="V57" i="153"/>
  <c r="V56" i="153"/>
  <c r="V53" i="153"/>
  <c r="V51" i="153"/>
  <c r="V44" i="153" l="1"/>
  <c r="X44" i="153"/>
  <c r="V42" i="153"/>
  <c r="X42" i="153"/>
  <c r="V39" i="153"/>
  <c r="X39" i="153"/>
  <c r="X45" i="153"/>
  <c r="V45" i="153"/>
  <c r="V40" i="153"/>
  <c r="X40" i="153"/>
  <c r="V43" i="153"/>
  <c r="X43" i="153"/>
  <c r="V41" i="153"/>
  <c r="X41" i="153"/>
  <c r="X46" i="153" l="1"/>
  <c r="V217" i="153"/>
  <c r="V216" i="153"/>
  <c r="X210" i="153"/>
  <c r="V210" i="153"/>
  <c r="X209" i="153"/>
  <c r="V209" i="153"/>
  <c r="X208" i="153"/>
  <c r="V208" i="153"/>
  <c r="X207" i="153"/>
  <c r="V207" i="153"/>
  <c r="X206" i="153"/>
  <c r="V206" i="153"/>
  <c r="X205" i="153"/>
  <c r="V205" i="153"/>
  <c r="X204" i="153"/>
  <c r="V204" i="153"/>
  <c r="V202" i="153"/>
  <c r="V201" i="153"/>
  <c r="V200" i="153"/>
  <c r="V198" i="153"/>
  <c r="V197" i="153"/>
  <c r="X196" i="153"/>
  <c r="V196" i="153"/>
  <c r="X195" i="153"/>
  <c r="V195" i="153"/>
  <c r="V193" i="153"/>
  <c r="V192" i="153"/>
  <c r="V191" i="153"/>
  <c r="V190" i="153"/>
  <c r="V187" i="153"/>
  <c r="V185" i="153"/>
  <c r="V183" i="153"/>
  <c r="V181" i="153"/>
  <c r="V178" i="153"/>
  <c r="X177" i="153"/>
  <c r="V177" i="153"/>
  <c r="X176" i="153"/>
  <c r="V176" i="153"/>
  <c r="V173" i="153"/>
  <c r="V171" i="153"/>
  <c r="X170" i="153"/>
  <c r="V170" i="153"/>
  <c r="X169" i="153"/>
  <c r="V169" i="153"/>
  <c r="V166" i="153"/>
  <c r="V165" i="153"/>
  <c r="V163" i="153"/>
  <c r="X161" i="153"/>
  <c r="V161" i="153"/>
  <c r="X160" i="153"/>
  <c r="V160" i="153"/>
  <c r="X159" i="153"/>
  <c r="V159" i="153"/>
  <c r="X158" i="153"/>
  <c r="V158" i="153"/>
  <c r="X157" i="153"/>
  <c r="V157" i="153"/>
  <c r="X155" i="153"/>
  <c r="V155" i="153"/>
  <c r="X154" i="153"/>
  <c r="V154" i="153"/>
  <c r="X153" i="153"/>
  <c r="V153" i="153"/>
  <c r="X151" i="153"/>
  <c r="V151" i="153"/>
  <c r="X150" i="153"/>
  <c r="V150" i="153"/>
  <c r="X149" i="153"/>
  <c r="V149" i="153"/>
  <c r="V147" i="153"/>
  <c r="V146" i="153"/>
  <c r="V145" i="153"/>
  <c r="V144" i="153"/>
  <c r="V140" i="153"/>
  <c r="V134" i="153"/>
  <c r="V133" i="153"/>
  <c r="G131" i="153"/>
  <c r="L130" i="153"/>
  <c r="M130" i="153" s="1"/>
  <c r="L129" i="153"/>
  <c r="M129" i="153" s="1"/>
  <c r="G127" i="153"/>
  <c r="L126" i="153"/>
  <c r="M126" i="153" s="1"/>
  <c r="L125" i="153"/>
  <c r="M125" i="153" s="1"/>
  <c r="G123" i="153"/>
  <c r="L122" i="153"/>
  <c r="M122" i="153" s="1"/>
  <c r="L121" i="153"/>
  <c r="M121" i="153" s="1"/>
  <c r="L120" i="153"/>
  <c r="M120" i="153" s="1"/>
  <c r="L119" i="153"/>
  <c r="M119" i="153" s="1"/>
  <c r="L118" i="153"/>
  <c r="M118" i="153" s="1"/>
  <c r="L117" i="153"/>
  <c r="M117" i="153" s="1"/>
  <c r="L116" i="153"/>
  <c r="M116" i="153" s="1"/>
  <c r="L115" i="153"/>
  <c r="M115" i="153" s="1"/>
  <c r="L114" i="153"/>
  <c r="M114" i="153" s="1"/>
  <c r="L113" i="153"/>
  <c r="M113" i="153" s="1"/>
  <c r="L112" i="153"/>
  <c r="M112" i="153" s="1"/>
  <c r="L111" i="153"/>
  <c r="M111" i="153" s="1"/>
  <c r="L110" i="153"/>
  <c r="M110" i="153" s="1"/>
  <c r="L109" i="153"/>
  <c r="M109" i="153" s="1"/>
  <c r="L108" i="153"/>
  <c r="M108" i="153" s="1"/>
  <c r="L107" i="153"/>
  <c r="M107" i="153" s="1"/>
  <c r="L106" i="153"/>
  <c r="M106" i="153" s="1"/>
  <c r="L105" i="153"/>
  <c r="M105" i="153" s="1"/>
  <c r="L104" i="153"/>
  <c r="M104" i="153" s="1"/>
  <c r="L103" i="153"/>
  <c r="M103" i="153" s="1"/>
  <c r="L102" i="153"/>
  <c r="M102" i="153" s="1"/>
  <c r="L101" i="153"/>
  <c r="M101" i="153" s="1"/>
  <c r="L100" i="153"/>
  <c r="M100" i="153" s="1"/>
  <c r="L99" i="153"/>
  <c r="M99" i="153" s="1"/>
  <c r="V97" i="153"/>
  <c r="X96" i="153"/>
  <c r="V96" i="153"/>
  <c r="X95" i="153"/>
  <c r="V95" i="153"/>
  <c r="X94" i="153"/>
  <c r="V94" i="153"/>
  <c r="X93" i="153"/>
  <c r="V93" i="153"/>
  <c r="V91" i="153"/>
  <c r="V90" i="153"/>
  <c r="V87" i="153"/>
  <c r="V86" i="153"/>
  <c r="V85" i="153"/>
  <c r="X80" i="153"/>
  <c r="V80" i="153"/>
  <c r="X77" i="153"/>
  <c r="V77" i="153"/>
  <c r="X74" i="153"/>
  <c r="V74" i="153"/>
  <c r="X72" i="153"/>
  <c r="V72" i="153"/>
  <c r="V70" i="153"/>
  <c r="V69" i="153"/>
  <c r="X68" i="153"/>
  <c r="V68" i="153"/>
  <c r="X67" i="153"/>
  <c r="V67" i="153"/>
  <c r="X66" i="153"/>
  <c r="V66" i="153"/>
  <c r="X64" i="153"/>
  <c r="V64" i="153"/>
  <c r="X63" i="153"/>
  <c r="V63" i="153"/>
  <c r="X62" i="153"/>
  <c r="V62" i="153"/>
  <c r="L19" i="153"/>
  <c r="M19" i="153" s="1"/>
  <c r="L18" i="153"/>
  <c r="M18" i="153" s="1"/>
  <c r="L17" i="153"/>
  <c r="M17" i="153" s="1"/>
  <c r="L16" i="153"/>
  <c r="M16" i="153" s="1"/>
  <c r="V12" i="153"/>
  <c r="V46" i="153" l="1"/>
  <c r="T46" i="153"/>
  <c r="V122" i="153"/>
  <c r="X122" i="153"/>
  <c r="X105" i="153"/>
  <c r="V105" i="153"/>
  <c r="X107" i="153"/>
  <c r="V107" i="153"/>
  <c r="X117" i="153"/>
  <c r="V117" i="153"/>
  <c r="X130" i="153"/>
  <c r="V130" i="153"/>
  <c r="V106" i="153"/>
  <c r="X106" i="153"/>
  <c r="X129" i="153"/>
  <c r="V129" i="153"/>
  <c r="X99" i="153"/>
  <c r="V99" i="153"/>
  <c r="X100" i="153"/>
  <c r="V100" i="153"/>
  <c r="X110" i="153"/>
  <c r="V110" i="153"/>
  <c r="X120" i="153"/>
  <c r="V120" i="153"/>
  <c r="V126" i="153"/>
  <c r="X126" i="153"/>
  <c r="X104" i="153"/>
  <c r="V104" i="153"/>
  <c r="X101" i="153"/>
  <c r="V101" i="153"/>
  <c r="X113" i="153"/>
  <c r="V113" i="153"/>
  <c r="X121" i="153"/>
  <c r="V121" i="153"/>
  <c r="V125" i="153"/>
  <c r="X125" i="153"/>
  <c r="X116" i="153"/>
  <c r="V116" i="153"/>
  <c r="X108" i="153"/>
  <c r="V108" i="153"/>
  <c r="X118" i="153"/>
  <c r="V118" i="153"/>
  <c r="X111" i="153"/>
  <c r="V111" i="153"/>
  <c r="X102" i="153"/>
  <c r="V102" i="153"/>
  <c r="X112" i="153"/>
  <c r="V112" i="153"/>
  <c r="X114" i="153"/>
  <c r="V114" i="153"/>
  <c r="X109" i="153"/>
  <c r="V109" i="153"/>
  <c r="X119" i="153"/>
  <c r="V119" i="153"/>
  <c r="X103" i="153"/>
  <c r="V103" i="153"/>
  <c r="X115" i="153"/>
  <c r="V115" i="153"/>
  <c r="V16" i="153"/>
  <c r="X16" i="153"/>
  <c r="V18" i="153"/>
  <c r="X18" i="153"/>
  <c r="V19" i="153"/>
  <c r="X19" i="153"/>
  <c r="X17" i="153"/>
  <c r="V17" i="153"/>
  <c r="L21" i="153"/>
  <c r="L133" i="153"/>
  <c r="X133" i="153" s="1"/>
  <c r="L138" i="153"/>
  <c r="L46" i="153"/>
  <c r="L127" i="153"/>
  <c r="L123" i="153"/>
  <c r="L131" i="153"/>
  <c r="X138" i="153" l="1"/>
  <c r="V138" i="153"/>
  <c r="V131" i="153"/>
  <c r="V123" i="153"/>
  <c r="X131" i="153"/>
  <c r="X127" i="153"/>
  <c r="V127" i="153"/>
  <c r="X123" i="153"/>
  <c r="W21" i="153"/>
  <c r="X21" i="153"/>
  <c r="T123" i="153"/>
  <c r="L142" i="153"/>
  <c r="X142" i="153" s="1"/>
  <c r="L143" i="153"/>
  <c r="X143" i="153" s="1"/>
  <c r="L139" i="153"/>
  <c r="L137" i="153"/>
  <c r="L136" i="153"/>
  <c r="V136" i="153" l="1"/>
  <c r="X136" i="153"/>
  <c r="X218" i="153" s="1"/>
  <c r="X139" i="153"/>
  <c r="V139" i="153"/>
  <c r="V137" i="153"/>
  <c r="X137" i="153"/>
  <c r="T127" i="153"/>
  <c r="L144" i="153"/>
  <c r="G144" i="153"/>
  <c r="L140" i="153"/>
  <c r="G140" i="153"/>
  <c r="L134" i="153"/>
  <c r="G134" i="153"/>
  <c r="V218" i="153" l="1"/>
  <c r="U21" i="153"/>
  <c r="V21" i="153" l="1"/>
</calcChain>
</file>

<file path=xl/sharedStrings.xml><?xml version="1.0" encoding="utf-8"?>
<sst xmlns="http://schemas.openxmlformats.org/spreadsheetml/2006/main" count="1877" uniqueCount="625">
  <si>
    <t>x</t>
  </si>
  <si>
    <t>5.6.1.</t>
  </si>
  <si>
    <t>9,3/10</t>
  </si>
  <si>
    <t xml:space="preserve"> 12/3.</t>
  </si>
  <si>
    <t>mt</t>
  </si>
  <si>
    <t>9,3/16</t>
  </si>
  <si>
    <t>Betonarme Direkler Şehir İçi AG ve OG Müşterek Şebeke Direkleri  Emniyet Katsayısı 2 Standart Torsiyonlu.</t>
  </si>
  <si>
    <t>Yüksek Gerilim Taşıyıcı ve Nihayet Durdurucu Travers ve Konsollar.</t>
  </si>
  <si>
    <t>T-27/200</t>
  </si>
  <si>
    <t>N-70/200</t>
  </si>
  <si>
    <t>Alçak Gerilim  Traversleri (Sabit ve Portatif)</t>
  </si>
  <si>
    <t>t-75</t>
  </si>
  <si>
    <t>n-75</t>
  </si>
  <si>
    <t>Kg</t>
  </si>
  <si>
    <t>Tk.</t>
  </si>
  <si>
    <t>3.1.2</t>
  </si>
  <si>
    <t>TOPRAKLAMALAR</t>
  </si>
  <si>
    <t>TOPLAM</t>
  </si>
  <si>
    <t>MONTAJ</t>
  </si>
  <si>
    <t>MALZEMENİN VEYA İŞİN CİNSİ</t>
  </si>
  <si>
    <t>Temin</t>
  </si>
  <si>
    <t>Birim</t>
  </si>
  <si>
    <t>Bu hak.'teki Toplam İş Kalemi Miktarı</t>
  </si>
  <si>
    <t>MALZEME</t>
  </si>
  <si>
    <t>Y</t>
  </si>
  <si>
    <t>5.7.1</t>
  </si>
  <si>
    <t>ASKI TERTİBATI (HIRDAVAT MALZEMESİ)</t>
  </si>
  <si>
    <t>TOPLAM  TUTAR :</t>
  </si>
  <si>
    <t>kg</t>
  </si>
  <si>
    <t>=</t>
  </si>
  <si>
    <t>toplam :</t>
  </si>
  <si>
    <t>PL-400</t>
  </si>
  <si>
    <t>Ad.</t>
  </si>
  <si>
    <t>mt.</t>
  </si>
  <si>
    <t>XLPE Kablo 20,3/35 kV.(YE3SV)</t>
  </si>
  <si>
    <t>mt³</t>
  </si>
  <si>
    <t>14/12.</t>
  </si>
  <si>
    <t>14/16.</t>
  </si>
  <si>
    <t>5.6.2.</t>
  </si>
  <si>
    <t>17.9</t>
  </si>
  <si>
    <t>5.6.5.</t>
  </si>
  <si>
    <t>D-12</t>
  </si>
  <si>
    <t>9,3/8</t>
  </si>
  <si>
    <t>13/16.</t>
  </si>
  <si>
    <t xml:space="preserve">Kablo Kanalı Yapılması                       </t>
  </si>
  <si>
    <t>GALVANİZLİ SAÇ KABLO KANALLARI (RAFLAR VEYA TAVALARI</t>
  </si>
  <si>
    <t>HAVA HATTI MESNET İZOLATÖRLERİ</t>
  </si>
  <si>
    <t>GERGİ TERTİBATI (HIRDAVAT MALZEMESİ)</t>
  </si>
  <si>
    <t>30</t>
  </si>
  <si>
    <t xml:space="preserve"> 12/4.</t>
  </si>
  <si>
    <t xml:space="preserve"> 12/6.</t>
  </si>
  <si>
    <t xml:space="preserve"> 12/8.</t>
  </si>
  <si>
    <t>13/10.</t>
  </si>
  <si>
    <t>12/14.</t>
  </si>
  <si>
    <t>14/8.</t>
  </si>
  <si>
    <t>20</t>
  </si>
  <si>
    <t xml:space="preserve">SOKAK AYDINLATMA ARMATÜRLERİ </t>
  </si>
  <si>
    <t>Ad</t>
  </si>
  <si>
    <t>K</t>
  </si>
  <si>
    <t>KURUM TARAFINDAN VERİLECEK MALZEMELER</t>
  </si>
  <si>
    <t>32</t>
  </si>
  <si>
    <t>13/12.</t>
  </si>
  <si>
    <t>14/10.</t>
  </si>
  <si>
    <t xml:space="preserve"> 12/16.</t>
  </si>
  <si>
    <t>GAZ BORUSU ( Kablo Muhafazası İçin)</t>
  </si>
  <si>
    <t>1" (2.15 mt Boyunda)</t>
  </si>
  <si>
    <t>5.5.1</t>
  </si>
  <si>
    <t>İZOLATÖR DEMİRLERİ</t>
  </si>
  <si>
    <t>A  80</t>
  </si>
  <si>
    <t>B  95</t>
  </si>
  <si>
    <t>C 35 Beton Travers İçin (Orta)</t>
  </si>
  <si>
    <t>C 35 Beton Travers İçin (Taşıyıcı)</t>
  </si>
  <si>
    <t>15.2</t>
  </si>
  <si>
    <t>30.2.2.</t>
  </si>
  <si>
    <t>30.4.2.</t>
  </si>
  <si>
    <t>9,3/3</t>
  </si>
  <si>
    <t>9,3/4</t>
  </si>
  <si>
    <t>9,3/6</t>
  </si>
  <si>
    <t>9,3/12</t>
  </si>
  <si>
    <t xml:space="preserve"> 12/10.</t>
  </si>
  <si>
    <t>5.7.22</t>
  </si>
  <si>
    <t>5.8</t>
  </si>
  <si>
    <t>9-9,5 mt Ağaç Direkler</t>
  </si>
  <si>
    <t>9.2.1</t>
  </si>
  <si>
    <t>32.1.</t>
  </si>
  <si>
    <t>9,3/14</t>
  </si>
  <si>
    <t>13/8.</t>
  </si>
  <si>
    <t>20.5.2</t>
  </si>
  <si>
    <t xml:space="preserve"> 12/12.</t>
  </si>
  <si>
    <t>T-27/220</t>
  </si>
  <si>
    <t>3.1.1</t>
  </si>
  <si>
    <t>13/14.</t>
  </si>
  <si>
    <t>24.7.2.30</t>
  </si>
  <si>
    <t>14/6.</t>
  </si>
  <si>
    <t>20.5.1</t>
  </si>
  <si>
    <t>N-12</t>
  </si>
  <si>
    <t>N-14</t>
  </si>
  <si>
    <t>N-70/220</t>
  </si>
  <si>
    <t>PARÇALI KAYNAKLI GALVANİZLİ DEMİR TRAVERS VE KONSOLLAR</t>
  </si>
  <si>
    <t>9.7</t>
  </si>
  <si>
    <t>Makara İzolator TK MI 85</t>
  </si>
  <si>
    <t>Makara İzolator mili TK IM 22</t>
  </si>
  <si>
    <t>Özengi Demiri TK OD 85</t>
  </si>
  <si>
    <t>22.4.1</t>
  </si>
  <si>
    <t>22.4.2</t>
  </si>
  <si>
    <t>22.4</t>
  </si>
  <si>
    <t>9.5.1</t>
  </si>
  <si>
    <t>9.3.1</t>
  </si>
  <si>
    <t>20.4</t>
  </si>
  <si>
    <t>32.12</t>
  </si>
  <si>
    <t>Toplam :</t>
  </si>
  <si>
    <t>KOMPOZİT SLİKON ASKI VE GERGİ İZOLATÖRLER</t>
  </si>
  <si>
    <t>40kN/11B</t>
  </si>
  <si>
    <t>Betonarme transformatör platformu</t>
  </si>
  <si>
    <t>8.</t>
  </si>
  <si>
    <t>15.</t>
  </si>
  <si>
    <t>32.16</t>
  </si>
  <si>
    <t>11.4</t>
  </si>
  <si>
    <t>11.6</t>
  </si>
  <si>
    <t>C 35 Demir Travers İçin (Taşıyıcı)</t>
  </si>
  <si>
    <t>MALZEME NO</t>
  </si>
  <si>
    <t>22.4.4</t>
  </si>
  <si>
    <t>22.4.3</t>
  </si>
  <si>
    <t>11.5</t>
  </si>
  <si>
    <t>Askı Kancası TK AK 100</t>
  </si>
  <si>
    <t>5.1</t>
  </si>
  <si>
    <t>3.</t>
  </si>
  <si>
    <t>BARALAR</t>
  </si>
  <si>
    <t>3.1.</t>
  </si>
  <si>
    <t>Dikdörtgen Kesitli Baralar</t>
  </si>
  <si>
    <t>Daire Kesitli Baralar (İçi Dolu)</t>
  </si>
  <si>
    <t xml:space="preserve">8 mm Çap, 0,45kg/m </t>
  </si>
  <si>
    <t>5.</t>
  </si>
  <si>
    <t>DİREKLER</t>
  </si>
  <si>
    <t>I-Şehir içi AG ve OG Müşterek Şeb.Dir. İçin.</t>
  </si>
  <si>
    <t>2 mm.'lik Galvanizli Sac Tava veya Rafları</t>
  </si>
  <si>
    <t>8.1</t>
  </si>
  <si>
    <t>8.2</t>
  </si>
  <si>
    <t>ASKI TELLİ,DEMET BİÇİMLİ ,ALÜMİNYUM İLETKENLİ HAVA HATTI (AER) KABLOLARI İÇİN GEREKLİ AKSESUARLAR :</t>
  </si>
  <si>
    <t>1kV N80</t>
  </si>
  <si>
    <t>1kV N95</t>
  </si>
  <si>
    <t>36 KV VHD 35 (20 mm/kV)   Normal Tip</t>
  </si>
  <si>
    <t>HAVA HATTI ZİNCİR İZOLATÖR (NORMAL TİP)</t>
  </si>
  <si>
    <t>K1 Tipi İzolatör</t>
  </si>
  <si>
    <t>11.6.3</t>
  </si>
  <si>
    <t>11.7</t>
  </si>
  <si>
    <t>Tek Gergi Tertibatı : Swallow-3/0</t>
  </si>
  <si>
    <t>11.</t>
  </si>
  <si>
    <t>İZOLATÖRLER</t>
  </si>
  <si>
    <t>İLETKENLER</t>
  </si>
  <si>
    <t>9.</t>
  </si>
  <si>
    <t>11.8</t>
  </si>
  <si>
    <t>PARAFUDURLAR</t>
  </si>
  <si>
    <t>METAL OKSİT (ZNO) PARAFUDR</t>
  </si>
  <si>
    <t>17.</t>
  </si>
  <si>
    <t>AYIRICILAR (SEKSİYONERLER)</t>
  </si>
  <si>
    <t>DAHİLİ VE HARİCİ TİP O.G.SİGORTA PATRONLARI</t>
  </si>
  <si>
    <t>ANAHTARLI OTOMATİK SİGORTA</t>
  </si>
  <si>
    <t>2 Mt. uzunluğunda,galvanizli 65 X 65 X 7 'lik galvanizli toprak elektrot ve gömülmesi</t>
  </si>
  <si>
    <t>500 VOLT NVV ( NYM ) ( PVC YALITKANLI ,PVC DIŞ KILIFLI ) KURŞSUNSUZ ANTİGRON KABLO  ( TOPRAK ALTINA DÖŞENMEZ.)</t>
  </si>
  <si>
    <t xml:space="preserve">2x10 mm^2  </t>
  </si>
  <si>
    <t xml:space="preserve">4x10 mm^2 </t>
  </si>
  <si>
    <t xml:space="preserve">2x6   mm^2  </t>
  </si>
  <si>
    <t xml:space="preserve">4x6 mm^2 </t>
  </si>
  <si>
    <t>32.</t>
  </si>
  <si>
    <t xml:space="preserve">YERALTI KABLOLARI               </t>
  </si>
  <si>
    <t>AĞAÇ DİREKLER</t>
  </si>
  <si>
    <t>ROSE        AWG       4 ( 59.15 Kg/Km)</t>
  </si>
  <si>
    <t>PANSY       AWG       1 (118.32 Kg/Km)</t>
  </si>
  <si>
    <t>ASTER       AWG     2/0 (187.68 Kg/Km)</t>
  </si>
  <si>
    <t>SWALLOW     AWG       3 (109.96 Kg/Km)</t>
  </si>
  <si>
    <t>RAVEN       AWG     1/0 (220.52 Kg/Km)</t>
  </si>
  <si>
    <t>PIGEON      AWG     3/0 (350.78 Kg/Km)</t>
  </si>
  <si>
    <t>ASKI TELLİ,DEMET BİÇİMLİ ,ALÜMİNYUM İLETKENLİ HAVA HATTI (AER) KABLOLARI</t>
  </si>
  <si>
    <t>3 X 16 + 25 mm^2    (0.270 Kg/Mt.)</t>
  </si>
  <si>
    <t>3 X 16 / 16 + 25 mm^2   (0.340 Kg/Mt.)</t>
  </si>
  <si>
    <t xml:space="preserve">3 X 25 / 16 + 35 mm^2   (0.460 Kg/Mt.)   </t>
  </si>
  <si>
    <t xml:space="preserve">3 X 35 / 16 + 50 mm^2   (0.620 Kg/Mt.)  </t>
  </si>
  <si>
    <t xml:space="preserve">3 X 50 / 16 + 70 mm^2   (0.810 Kg/Mt.)  </t>
  </si>
  <si>
    <t>3 X 70 / 16 + 95 mm^2   (1.060 Kg/Mt.)</t>
  </si>
  <si>
    <t>36 KV    630 A  12.5 KA</t>
  </si>
  <si>
    <t>17.7</t>
  </si>
  <si>
    <t>17.8</t>
  </si>
  <si>
    <t>HARİCİ TİP SİGORTALI AYIRICILAR (SEKSİYONERLER)</t>
  </si>
  <si>
    <t>HARİCİ  TİP SİGORTALI TOPRAKLAMALI AYIRICILAR (SEKSİYONERLER)</t>
  </si>
  <si>
    <t>150 W</t>
  </si>
  <si>
    <t>250 W</t>
  </si>
  <si>
    <t>SODYUM BUHARLI AYDINLATMA ARMATÜRLERİ,DEMİR,AĞAÇ VE BETON DİREKLERDE (AMPULÜ HARİÇ) KIRSAL KESİM</t>
  </si>
  <si>
    <t>SODYUM BUHARLI AYDINLATMA ARMATÜRLERİ,DEMİR,AĞAÇ VE BETON DİREKLERDE (AMPULÜ HARİÇ)</t>
  </si>
  <si>
    <t>20.6</t>
  </si>
  <si>
    <t>AMPULLER</t>
  </si>
  <si>
    <t>Sod.Buh.Amp. Şef. Tüp. (150 W Yük.Bas.-Ateşlemeli T.)</t>
  </si>
  <si>
    <t>Sod.Buh.Amp. Şef. Tüp. (250 W Yük.Bas.-Ateşlemeli T.)</t>
  </si>
  <si>
    <t>Sod.Buh.Amp. Şef. Tüp. (100 W Yük.Bas.-Ateşlemeli T.)</t>
  </si>
  <si>
    <t>20.6.1</t>
  </si>
  <si>
    <t>ŞEFFAF TÜP AMPULLER</t>
  </si>
  <si>
    <t>ORTA GERİLİM METAL MAHFAZALI MODÜLER HÜCRELER (HAVA YALITIMLI)</t>
  </si>
  <si>
    <t>YÜK AYIRICILI GİRİŞ ÇIKIŞ HÜCRELERİ</t>
  </si>
  <si>
    <t>36     kV ,   630 A  , 16 kA</t>
  </si>
  <si>
    <t>TRANSFORMATÖR KORUMA HÜCRELERİ (SİGORTALI YÜK AYIRICILI)</t>
  </si>
  <si>
    <t>36     kV ,   200 A  , 16 kA</t>
  </si>
  <si>
    <t>GERİLİM TRANSFORMATÖRÜ HÜCRELERİ</t>
  </si>
  <si>
    <t>30-36/¹3 / 0.1/¹3  kV</t>
  </si>
  <si>
    <t>KESİCİLİ ÇIKIŞ HÜCRELERİ</t>
  </si>
  <si>
    <t>24.4.1</t>
  </si>
  <si>
    <t>DAHİLİ TİP A.G. PANOSU [ Otomatik AnaŞalterli (A.G. Kesicili) ve A.G. Sigortalı Yük Ayırıcılı ] Komple</t>
  </si>
  <si>
    <t>24.4.</t>
  </si>
  <si>
    <t xml:space="preserve">A.G. ÇIKIŞ PANOSU </t>
  </si>
  <si>
    <t xml:space="preserve"> 400 kVA'lik  3 X  630 A.  Oto.Şalterli</t>
  </si>
  <si>
    <t xml:space="preserve"> 630 kVA'lik  3 X 1000 A.  Oto.Şalterli</t>
  </si>
  <si>
    <t>1000 kVA'lik  3 X 1600 A.  Oto.Şalterli</t>
  </si>
  <si>
    <t>HARİCİ TİP A.G. PANOSU [ Otomatik AnaŞalterli (A.G. Kesicili) ve A.G. Sigortalı Yük Ayırıcılı ] Komple</t>
  </si>
  <si>
    <t xml:space="preserve"> 100 kVA'lik  3 X  160 A.  Oto.Şalterli</t>
  </si>
  <si>
    <t>160 kVA'lik  3 X  250 A.  Oto.Şalterli</t>
  </si>
  <si>
    <t>250 kVA'lik  3 X  400 A.  Oto.Şalterli</t>
  </si>
  <si>
    <t>24.4.3</t>
  </si>
  <si>
    <t xml:space="preserve">A.G. SAHA  DAĞITIM KUTUSU (BOX) </t>
  </si>
  <si>
    <t>YERALTI KABLOLARI</t>
  </si>
  <si>
    <t>4x16      mm^2</t>
  </si>
  <si>
    <t>3x25+16   mm^2</t>
  </si>
  <si>
    <t>3x50+25   mm^2</t>
  </si>
  <si>
    <t>3x95+50  mm^2</t>
  </si>
  <si>
    <t>3x120+70  mm^2</t>
  </si>
  <si>
    <t>3x150+70  mm^2</t>
  </si>
  <si>
    <t>3x240+120  mm^2</t>
  </si>
  <si>
    <t>1x95s/16     mm^2</t>
  </si>
  <si>
    <t>1x150s/25    mm^2</t>
  </si>
  <si>
    <t>17.2</t>
  </si>
  <si>
    <t>24.4.2</t>
  </si>
  <si>
    <t>II-Büyük Aralıklı Hava Hattı Direkleri : Emniyet Katsayı : 2.21 Direk Torsiyonu  : Değişken Torsiyonlu  ( Projesine Göre )</t>
  </si>
  <si>
    <t>Betonarme Direkler Şehir İçi AG ve OG Müşterek Şebeke Direkleri  Emniyet Katsayı : 2.21 Direk Torsiyonu  : Değişken Torsiyonlu  ( Projesine Göre )</t>
  </si>
  <si>
    <t>100 W</t>
  </si>
  <si>
    <t xml:space="preserve">36     kV ,   630 A  , 16 kA </t>
  </si>
  <si>
    <t>5.3</t>
  </si>
  <si>
    <t>BAKIR BARALAR (Her tür kesitte bakır baralar)</t>
  </si>
  <si>
    <t>GAZLI KESİCİLER (DİSJONKTÖRLER)</t>
  </si>
  <si>
    <t>6.3</t>
  </si>
  <si>
    <t xml:space="preserve">  36 KV  630 A   16 KA ( 995 MVA)</t>
  </si>
  <si>
    <t>SAP TEDAŞ POZ</t>
  </si>
  <si>
    <t>GALVANİZ CİVATALI VE GAL.DEMİR DİREKLER</t>
  </si>
  <si>
    <t>II - Büyük Aralıklı Hava Hattı Direkleri</t>
  </si>
  <si>
    <t>BER+0</t>
  </si>
  <si>
    <t>K-1</t>
  </si>
  <si>
    <t>24.4.3.5</t>
  </si>
  <si>
    <t>BETON TRAVERS KELEPÇESI NO:3</t>
  </si>
  <si>
    <t>BETON TRAVERS KELEPÇESI NO:4</t>
  </si>
  <si>
    <t>BETON TRAVERS KELEPÇESI NO:5</t>
  </si>
  <si>
    <t>30000055</t>
  </si>
  <si>
    <t>30000056</t>
  </si>
  <si>
    <t>30000057</t>
  </si>
  <si>
    <t>OG AYIRICI BORUSU_6MT</t>
  </si>
  <si>
    <t>30000848</t>
  </si>
  <si>
    <t>Armatürü  Borusu</t>
  </si>
  <si>
    <t>30000328</t>
  </si>
  <si>
    <t>10000136</t>
  </si>
  <si>
    <t>10001305</t>
  </si>
  <si>
    <t>10001308</t>
  </si>
  <si>
    <t>TR-25</t>
  </si>
  <si>
    <t>TR-35</t>
  </si>
  <si>
    <t>10002354</t>
  </si>
  <si>
    <t>10002395</t>
  </si>
  <si>
    <t>EPDK POZ NO</t>
  </si>
  <si>
    <t>TEDAŞ POZ NO</t>
  </si>
  <si>
    <t>5.2</t>
  </si>
  <si>
    <t>15.dummy</t>
  </si>
  <si>
    <t>7.dummy</t>
  </si>
  <si>
    <t>18.dummy</t>
  </si>
  <si>
    <t>38.3</t>
  </si>
  <si>
    <t>39.1.10</t>
  </si>
  <si>
    <t>39.1.11</t>
  </si>
  <si>
    <t>39.1.22</t>
  </si>
  <si>
    <t>39.1.23</t>
  </si>
  <si>
    <t>7.1</t>
  </si>
  <si>
    <t>7.2</t>
  </si>
  <si>
    <t>7.1.dummy</t>
  </si>
  <si>
    <t>9.2.2</t>
  </si>
  <si>
    <t>15.6</t>
  </si>
  <si>
    <t>15.7</t>
  </si>
  <si>
    <t>15.8</t>
  </si>
  <si>
    <t>15.9</t>
  </si>
  <si>
    <t>15.10</t>
  </si>
  <si>
    <t>18.2.2</t>
  </si>
  <si>
    <t>20.3</t>
  </si>
  <si>
    <t>20.5</t>
  </si>
  <si>
    <t>20.dummy</t>
  </si>
  <si>
    <t>20.3.dummy</t>
  </si>
  <si>
    <t>20.4.dummy</t>
  </si>
  <si>
    <t>20.5.dummy</t>
  </si>
  <si>
    <t>24.1.2</t>
  </si>
  <si>
    <t>24.2.2</t>
  </si>
  <si>
    <t>24.3.2</t>
  </si>
  <si>
    <t>33.1.5</t>
  </si>
  <si>
    <t>33.1.6</t>
  </si>
  <si>
    <t>33.1.7</t>
  </si>
  <si>
    <t>33.2.2</t>
  </si>
  <si>
    <t>33.2.3</t>
  </si>
  <si>
    <t>33.2.4</t>
  </si>
  <si>
    <t>33.2.5</t>
  </si>
  <si>
    <t>34.1</t>
  </si>
  <si>
    <t>39.2.1.49</t>
  </si>
  <si>
    <t>39.2.1.80</t>
  </si>
  <si>
    <t>39.2.1.82</t>
  </si>
  <si>
    <t>39.2.1.83</t>
  </si>
  <si>
    <t>39.2.1.84</t>
  </si>
  <si>
    <t>39.2.1.85</t>
  </si>
  <si>
    <t>39.2.1.86</t>
  </si>
  <si>
    <t>39.2.1.88</t>
  </si>
  <si>
    <t>39.3.2.4</t>
  </si>
  <si>
    <t>39.3.2.6</t>
  </si>
  <si>
    <t>12-12,5 mt Ağaç Direkler</t>
  </si>
  <si>
    <t>10002544</t>
  </si>
  <si>
    <t>II - Büyük Aralıklı Hava Hattı Direkleri için</t>
  </si>
  <si>
    <t>T-12</t>
  </si>
  <si>
    <t>10002577</t>
  </si>
  <si>
    <t>Z-14</t>
  </si>
  <si>
    <t>10002593</t>
  </si>
  <si>
    <t>1600 kVA'lik  3 X 2500 A.  Oto.Şalterli</t>
  </si>
  <si>
    <t>33.1.9</t>
  </si>
  <si>
    <t>9,3/18</t>
  </si>
  <si>
    <t>B - 003.001.002.002.</t>
  </si>
  <si>
    <t>B - 005.005.001.I.a.</t>
  </si>
  <si>
    <t>B - 005.006.001.004.</t>
  </si>
  <si>
    <t>B - 005.006.001.006.</t>
  </si>
  <si>
    <t>B - 005.006.001.008.</t>
  </si>
  <si>
    <t>B - 005.006.001.010.</t>
  </si>
  <si>
    <t>B - 005.006.001.012.</t>
  </si>
  <si>
    <t>B - 005.006.001.014.</t>
  </si>
  <si>
    <t>B - 005.006.001.016.</t>
  </si>
  <si>
    <t>B - 005.006.001.018.</t>
  </si>
  <si>
    <t>B - 005.006.001.020.</t>
  </si>
  <si>
    <t>B - 005.006.001.114.</t>
  </si>
  <si>
    <t>B - 005.006.001.116.</t>
  </si>
  <si>
    <t>B - 005.006.001.118.</t>
  </si>
  <si>
    <t>B - 005.006.001.120.</t>
  </si>
  <si>
    <t>B - 005.006.001.122.</t>
  </si>
  <si>
    <t>B - 005.006.001.124.</t>
  </si>
  <si>
    <t>B - 005.006.001.126.</t>
  </si>
  <si>
    <t>B - 005.006.001.156.</t>
  </si>
  <si>
    <t>B - 005.006.001.158.</t>
  </si>
  <si>
    <t>B - 005.006.001.160.</t>
  </si>
  <si>
    <t>B - 005.006.001.164.</t>
  </si>
  <si>
    <t>B - 005.006.001.190.</t>
  </si>
  <si>
    <t>B - 005.006.001.192.</t>
  </si>
  <si>
    <t>B - 005.006.001.194.</t>
  </si>
  <si>
    <t>B - 005.006.001.196.</t>
  </si>
  <si>
    <t>B - 005.006.001.200.</t>
  </si>
  <si>
    <t>B - 005.006.005.002.</t>
  </si>
  <si>
    <t>B - 005.007.001.Ş.005.</t>
  </si>
  <si>
    <t>B - 005.007.001.Ş.006.</t>
  </si>
  <si>
    <t>B - 005.007.006.Ş.005.</t>
  </si>
  <si>
    <t>B - 005.007.006.Ş.006.</t>
  </si>
  <si>
    <t>B - 005.007.022.002.</t>
  </si>
  <si>
    <t>B - 005.007.022.004.</t>
  </si>
  <si>
    <t>B - 005.008.002.</t>
  </si>
  <si>
    <t>B - 005.008.005.</t>
  </si>
  <si>
    <t>B - 008.002.</t>
  </si>
  <si>
    <t>B - 008.001.001.</t>
  </si>
  <si>
    <t>B - 009.002.001.001.</t>
  </si>
  <si>
    <t>B - 009.002.001.004.</t>
  </si>
  <si>
    <t>B - 009.002.001.006.</t>
  </si>
  <si>
    <t>B - 009.003.001.002.</t>
  </si>
  <si>
    <t>B - 009.003.001.005.</t>
  </si>
  <si>
    <t>B - 009.003.001.006.</t>
  </si>
  <si>
    <t>B - 009.005.001.009.</t>
  </si>
  <si>
    <t>B - 009.005.001.014.</t>
  </si>
  <si>
    <t>B - 009.005.001.015.</t>
  </si>
  <si>
    <t>B - 009.005.001.016.</t>
  </si>
  <si>
    <t>B - 009.005.001.017.</t>
  </si>
  <si>
    <t>B - 009.005.001.018.</t>
  </si>
  <si>
    <t>B - 009.007.001.</t>
  </si>
  <si>
    <t>B - 009.007.002.</t>
  </si>
  <si>
    <t>B - 009.007.003.</t>
  </si>
  <si>
    <t>B - 009.007.019.</t>
  </si>
  <si>
    <t>B - 011.004.001.</t>
  </si>
  <si>
    <t>B - 011.004.002.</t>
  </si>
  <si>
    <t>B - 011.004.006.</t>
  </si>
  <si>
    <t>B - 011.006.001.</t>
  </si>
  <si>
    <t>B - 011.006.003.001.</t>
  </si>
  <si>
    <t>B - 011.008.001.</t>
  </si>
  <si>
    <t>B - 015.002.010.</t>
  </si>
  <si>
    <t>B - 017.007.008.</t>
  </si>
  <si>
    <t>B - 017.008.008.</t>
  </si>
  <si>
    <t>B - 020.005.001.002.</t>
  </si>
  <si>
    <t>B - 020.005.001.003.</t>
  </si>
  <si>
    <t>B - 020.005.001.004.</t>
  </si>
  <si>
    <t>B - 022.004.001.008.</t>
  </si>
  <si>
    <t>B - 022.004.002.004.</t>
  </si>
  <si>
    <t>B - 022.004.003.004.</t>
  </si>
  <si>
    <t>B - 022.004.004.007.</t>
  </si>
  <si>
    <t>B - 024.004.001.005.</t>
  </si>
  <si>
    <t>B - 024.004.001.006.</t>
  </si>
  <si>
    <t>B - 024.004.002.002.</t>
  </si>
  <si>
    <t>B - 024.004.002.003.</t>
  </si>
  <si>
    <t>B - 024.004.002.004.</t>
  </si>
  <si>
    <t>B - 024.004.002.005.</t>
  </si>
  <si>
    <t>B - 024.004.003.005.002.</t>
  </si>
  <si>
    <t>B - 024.004.003.005.003.</t>
  </si>
  <si>
    <t>B - 024.004.003.005.004.</t>
  </si>
  <si>
    <t>B - 032.012.004.008.</t>
  </si>
  <si>
    <t>B - 032.012.004.010.</t>
  </si>
  <si>
    <t>B - 032.012.004.011.</t>
  </si>
  <si>
    <t>B - 032.012.004.022.</t>
  </si>
  <si>
    <t>B - 032.012.004.023.</t>
  </si>
  <si>
    <t>B - 032.016.049.</t>
  </si>
  <si>
    <t>B - 032.016.080.</t>
  </si>
  <si>
    <t>B - 032.016.082.</t>
  </si>
  <si>
    <t>B - 032.016.083.</t>
  </si>
  <si>
    <t>B - 032.016.084.</t>
  </si>
  <si>
    <t>B - 032.016.085.</t>
  </si>
  <si>
    <t>B - 032.016.086.</t>
  </si>
  <si>
    <t>B - 032.016.088.</t>
  </si>
  <si>
    <t>B - 005.003.II.065.</t>
  </si>
  <si>
    <t>B - 005.005.001.I.012.</t>
  </si>
  <si>
    <t>B - 005.005.001.II.002.</t>
  </si>
  <si>
    <t>B - 005.005.001.II.021.</t>
  </si>
  <si>
    <t>B - 011.005.001.</t>
  </si>
  <si>
    <t>B - 011.005.003.</t>
  </si>
  <si>
    <t>B - 011.005.017.</t>
  </si>
  <si>
    <t>B - 011.005.020.</t>
  </si>
  <si>
    <t>B - 011.005.023.</t>
  </si>
  <si>
    <t>B - 030.004.001.</t>
  </si>
  <si>
    <t>B - 030.004.002.</t>
  </si>
  <si>
    <t>B - 032.Kanal.003.</t>
  </si>
  <si>
    <t>B - 005.006.001.128.</t>
  </si>
  <si>
    <t>B - 005.006.001.162.</t>
  </si>
  <si>
    <t>B - 005.006.002.079.</t>
  </si>
  <si>
    <t>B - 005.006.002.081.</t>
  </si>
  <si>
    <t>B - 005.006.002.083.</t>
  </si>
  <si>
    <t>B - 005.006.002.151.</t>
  </si>
  <si>
    <t>B - 005.006.002.153.</t>
  </si>
  <si>
    <t>B - 005.007.022.013.</t>
  </si>
  <si>
    <t>B - 005.007.022.014.</t>
  </si>
  <si>
    <t>B - 005.007.022.015.</t>
  </si>
  <si>
    <t>B - 017.Özel.001.</t>
  </si>
  <si>
    <t>B - 020.005.a.</t>
  </si>
  <si>
    <t>B - 020.006.001.003.</t>
  </si>
  <si>
    <t>B - 020.006.001.004.</t>
  </si>
  <si>
    <t>B - 020.006.001.005.</t>
  </si>
  <si>
    <t>B - 024.004.001.007.</t>
  </si>
  <si>
    <t>B - 024.004.001.009.</t>
  </si>
  <si>
    <t>Tuvenan Kablo Kanalı Yapılması (KAPLAMA BELEDİYE)</t>
  </si>
  <si>
    <t>B - 005.006.001.677.</t>
  </si>
  <si>
    <t>B - 005.006.001.686.</t>
  </si>
  <si>
    <t>B - 005.005.001.I.007.</t>
  </si>
  <si>
    <t>10002540</t>
  </si>
  <si>
    <t>10I</t>
  </si>
  <si>
    <t>B - 005.005.001.I.008.</t>
  </si>
  <si>
    <t>10002541</t>
  </si>
  <si>
    <t>12I</t>
  </si>
  <si>
    <t>K-2</t>
  </si>
  <si>
    <t>B - 005.005.001.I.013.</t>
  </si>
  <si>
    <t>10002545</t>
  </si>
  <si>
    <t>B - 005.005.001.I.022.</t>
  </si>
  <si>
    <t>10002554</t>
  </si>
  <si>
    <t>B - 005.005.001.I.041.</t>
  </si>
  <si>
    <t>10002573</t>
  </si>
  <si>
    <t>B - 005.005.001.II.008.</t>
  </si>
  <si>
    <t>10000420</t>
  </si>
  <si>
    <t xml:space="preserve">4 X 16ş mm^2 </t>
  </si>
  <si>
    <t xml:space="preserve">3 X 25 + 16ş mm^2 </t>
  </si>
  <si>
    <t xml:space="preserve">3 X 50 + 25ş mm^2 </t>
  </si>
  <si>
    <t>3 X 70 + 35ş mm^2</t>
  </si>
  <si>
    <t xml:space="preserve">3 X 95 + 50ş mm^2 </t>
  </si>
  <si>
    <t>3 X 150 + 70ş mm^2</t>
  </si>
  <si>
    <t xml:space="preserve">3 X 240 +120ş mm^2 </t>
  </si>
  <si>
    <t>39.3.1.7</t>
  </si>
  <si>
    <t>39.3.1.8</t>
  </si>
  <si>
    <t xml:space="preserve"> 39.3.1.10</t>
  </si>
  <si>
    <t>39.3.1.11</t>
  </si>
  <si>
    <t>39.3.1.12</t>
  </si>
  <si>
    <t>39.3.1.14</t>
  </si>
  <si>
    <t xml:space="preserve"> 39.3.1.16</t>
  </si>
  <si>
    <t>32.15</t>
  </si>
  <si>
    <t>K-3</t>
  </si>
  <si>
    <t>14/16(2.21)</t>
  </si>
  <si>
    <t>95 mm² Galvanizli örgülü çelik tel ve gömülmesi</t>
  </si>
  <si>
    <t>14/25(2.21)</t>
  </si>
  <si>
    <t xml:space="preserve"> 12/6(2.21)B</t>
  </si>
  <si>
    <t xml:space="preserve"> 12/8(2.21)B</t>
  </si>
  <si>
    <t xml:space="preserve"> 12/10(2.21)B</t>
  </si>
  <si>
    <t>14/6(2.21)B</t>
  </si>
  <si>
    <t>14/8(2.21)B</t>
  </si>
  <si>
    <t>ALÜMİNYUM İLETKENLER  (AĞAÇ DEMİR DİREKLER)</t>
  </si>
  <si>
    <t>ÇELİK ALÜMİNYUM İLETKENLER (AĞAÇ DEMİR DİREKLER)</t>
  </si>
  <si>
    <t>B - 032.012.004.007.</t>
  </si>
  <si>
    <t>B - 032.012.004.012.</t>
  </si>
  <si>
    <t>B - 032.012.004.014.</t>
  </si>
  <si>
    <t>B - 032.012.004.016.</t>
  </si>
  <si>
    <t>0.6/1 KV ALÜMİNYUM-D KABLO YAVV ( NAYY ) BETON KANALA,DİREĞE VE DUVARLARA DÖŞENECEĞİNE GÖRE :</t>
  </si>
  <si>
    <t>0.6/1 KV   YVV  ( NYY )   KABLO ( PVC YALITKANLI , PVC DIŞ KILIFLI )
b-III:AYNI TOPRAK KANALA BİRDEN FAZLA A.G. KABLOSU DÖŞENECEĞİNE GÖRE 1.ANA KABLODAN SONRAKİ BEHER KABLO İÇİN</t>
  </si>
  <si>
    <t>20.3/35 KV YE3SV ( 2XSY ) ; YE3SSV ( 2XSEYFGbY )  KABLO ( XLPE YALITKANLI , PVC DIŞ KILIFLI ) BETON KANALA,DİREĞE VE DUVARLARA DÖŞENECEĞİNE GÖRE :
b-III:AYNI TOPRAK KANALA BİRDEN FAZLA A.G. KABLOSU DÖŞENECEĞİNE GÖRE 1.ANA KABLODAN SONRAKİ BEHER KABLO İÇİN</t>
  </si>
  <si>
    <t xml:space="preserve">20.3/35 KV YE3SV ( 2XSY ) ; YE3SSV ( 2XSEYFGbY )  ALÜMİNYUM KABLO ( XLPE YALITKANLI , PVC DIŞ KILIFLI ) BETON KANALA,DİREĞE VE DUVARLARA DÖŞENECEĞİNE GÖRE </t>
  </si>
  <si>
    <t>0.6/1 KV ALÜMİNYUM-D KABLO YAVV ( NAYY ) 
b-III:AYNI TOPRAK KANALA BİRDEN FAZLA A.G. KABLOSU DÖŞENECEĞİNE GÖRE 1.ANA KABLODAN SONRAKİ BEHER KABLO İÇİN</t>
  </si>
  <si>
    <t>B - 032.015.1.</t>
  </si>
  <si>
    <t>32.15.1.</t>
  </si>
  <si>
    <t>K-2''</t>
  </si>
  <si>
    <t>K-3''</t>
  </si>
  <si>
    <t>10I''</t>
  </si>
  <si>
    <t>12I''</t>
  </si>
  <si>
    <t>Z-12</t>
  </si>
  <si>
    <t>1x95 mm^2 NAYY Kablo ve gömülmesi</t>
  </si>
  <si>
    <t>K-1''</t>
  </si>
  <si>
    <t>L-2</t>
  </si>
  <si>
    <t>Toplam</t>
  </si>
  <si>
    <t>BOLU</t>
  </si>
  <si>
    <t>2023 TEDAŞ BİRİM FİYAT
2. BÖLGE</t>
  </si>
  <si>
    <t>BER-4</t>
  </si>
  <si>
    <t>L+0</t>
  </si>
  <si>
    <t>LA-4</t>
  </si>
  <si>
    <t>B - 005.003.II.062.</t>
  </si>
  <si>
    <t>10002351</t>
  </si>
  <si>
    <t>B - 005.003.II.113.</t>
  </si>
  <si>
    <t>B - 005.003.II.095.</t>
  </si>
  <si>
    <t>10002379</t>
  </si>
  <si>
    <t xml:space="preserve"> MONTAJ</t>
  </si>
  <si>
    <t>Tutarı                          (TL)</t>
  </si>
  <si>
    <t>B - 005.005.001.I.028.</t>
  </si>
  <si>
    <t>10002560</t>
  </si>
  <si>
    <t>B - 005.005.001.I.035.</t>
  </si>
  <si>
    <t>10002567</t>
  </si>
  <si>
    <t>B - 005.005.001.I.036.</t>
  </si>
  <si>
    <t>10002568</t>
  </si>
  <si>
    <t xml:space="preserve">3x70+35   mm^2                </t>
  </si>
  <si>
    <r>
      <t xml:space="preserve">   36   KV   10  KA          </t>
    </r>
    <r>
      <rPr>
        <b/>
        <sz val="10"/>
        <color indexed="8"/>
        <rFont val="Arial Tur"/>
        <charset val="162"/>
      </rPr>
      <t xml:space="preserve"> </t>
    </r>
  </si>
  <si>
    <t>D-16</t>
  </si>
  <si>
    <t>B - 005.005.001.II.a.</t>
  </si>
  <si>
    <t>Betonarme Direkler Büyük Aralıklı AG ve OG Müşterek Şebeke Direkleri  Emniyet Katsayısı 2,21 Torsiyonlu. MUFLU DİREKLER VE TRAVERSLERİ</t>
  </si>
  <si>
    <t>ALÜMİNYUM İLETKENLER (BETON DİREĞE)</t>
  </si>
  <si>
    <t>ÇELİK ALÜMİNYUM İLETKENLER (BETON DİREĞE)</t>
  </si>
  <si>
    <t>SAKARYA ELEKTRİK DAĞITIM A.Ş.</t>
  </si>
  <si>
    <t>TARİH</t>
  </si>
  <si>
    <t>ÖRNEK TADİLAT KEŞFİ</t>
  </si>
  <si>
    <t>SAYFA NO</t>
  </si>
  <si>
    <t>BF No:</t>
  </si>
  <si>
    <t>Cinsi</t>
  </si>
  <si>
    <t>Miktarı</t>
  </si>
  <si>
    <t>Tutarı                               ( TL )</t>
  </si>
  <si>
    <t>m3</t>
  </si>
  <si>
    <t>m2</t>
  </si>
  <si>
    <t>m</t>
  </si>
  <si>
    <t>SBF-38</t>
  </si>
  <si>
    <t>ŞEBEKE YENİLEME</t>
  </si>
  <si>
    <t>HÜCRE YENİLEME</t>
  </si>
  <si>
    <t>BİNA TADİLAT</t>
  </si>
  <si>
    <t>Malzeme</t>
  </si>
  <si>
    <t>Montaj</t>
  </si>
  <si>
    <t>Demontaj</t>
  </si>
  <si>
    <t>AER</t>
  </si>
  <si>
    <t>KARAKTERİSTİK</t>
  </si>
  <si>
    <t>Trafo Yardımcı</t>
  </si>
  <si>
    <t>Demir Direk</t>
  </si>
  <si>
    <t>Potans</t>
  </si>
  <si>
    <t>Yardımcı Malzeme</t>
  </si>
  <si>
    <t>Topraklama</t>
  </si>
  <si>
    <t>Abone</t>
  </si>
  <si>
    <t>Beton Direk</t>
  </si>
  <si>
    <t>Alü Açık İletken</t>
  </si>
  <si>
    <t>Çelik Özlü Alü İletken</t>
  </si>
  <si>
    <t>Armatür</t>
  </si>
  <si>
    <t>Pano</t>
  </si>
  <si>
    <t>SDK</t>
  </si>
  <si>
    <t>NAYY</t>
  </si>
  <si>
    <t>XLPE</t>
  </si>
  <si>
    <t>Kanal</t>
  </si>
  <si>
    <t>2024 TEDAŞ BİRİM FİYAT
1. BÖLGE</t>
  </si>
  <si>
    <t>TEDAŞ 2024 Birim Fiyatı (TL)</t>
  </si>
  <si>
    <t xml:space="preserve">AG SAHA DAĞITIM KUTUSU (BOX) (TİP-A) </t>
  </si>
  <si>
    <t xml:space="preserve">AG SAHA DAĞITIM KUTUSU (BOX) (TİP-B) </t>
  </si>
  <si>
    <t>AG Saha Dağıtım Kutusu (Cam Elyaf Takviyeli Polyester tip A  750 x 1000 x 350 mm)</t>
  </si>
  <si>
    <t xml:space="preserve">AG Saha Dağıtım Kutusu (Cam Elyaf Takviyeli Polyester tip B  750 x 1000 x 350 mm) </t>
  </si>
  <si>
    <t>BAKIM</t>
  </si>
  <si>
    <t>… BÖLGE MÜDÜRLÜĞÜ</t>
  </si>
  <si>
    <t>KEŞİF NO</t>
  </si>
  <si>
    <t>.</t>
  </si>
  <si>
    <t>İş Kalemi</t>
  </si>
  <si>
    <t>Bir Bina Fiyatı</t>
  </si>
  <si>
    <t>SBF-06</t>
  </si>
  <si>
    <t>Çatı</t>
  </si>
  <si>
    <t>SBF-42</t>
  </si>
  <si>
    <t>SBF-44</t>
  </si>
  <si>
    <t>SBF-45</t>
  </si>
  <si>
    <t>SBF-47</t>
  </si>
  <si>
    <t>Boya</t>
  </si>
  <si>
    <t>SBF-40</t>
  </si>
  <si>
    <t>SBF-41</t>
  </si>
  <si>
    <t>SBF-48</t>
  </si>
  <si>
    <t>Oluk - İniş</t>
  </si>
  <si>
    <t>SBF-23</t>
  </si>
  <si>
    <t>Çevre Düzenlemesi</t>
  </si>
  <si>
    <t>SBF-27</t>
  </si>
  <si>
    <t xml:space="preserve">Ahşaptan yapılan seri kalıp </t>
  </si>
  <si>
    <t>Bina İçi Beton</t>
  </si>
  <si>
    <t xml:space="preserve">Basınç dayanımı C 20/25 (BS.20) olan betonarme betonu (granülometrik kum ve kırmataş ile) </t>
  </si>
  <si>
    <t>* Yaklaşık Maliyet Hesabında, Çevre, Şehircilik ve İklim Değişikliği Bakanlığı 2025 OCAK İnşaat Birim Fiyatları Kullanılmıştır. Metrajlar uygulama esnasındaki şartlara göre değişiklik gösterebilir.</t>
  </si>
  <si>
    <t>B. Fiyatı                          ( TL )</t>
  </si>
  <si>
    <t xml:space="preserve">Her türlü ahşap çatı sökülmesi. </t>
  </si>
  <si>
    <t xml:space="preserve">Rendesiz ve çatı örtüsünün altı tahta kaplamalı ahşap oturma çatı yapılması </t>
  </si>
  <si>
    <t xml:space="preserve">Oluklu kiremitle çatı örtüsü yapılması. </t>
  </si>
  <si>
    <t xml:space="preserve">Mahya kiremiti ile mahya yapılması </t>
  </si>
  <si>
    <t>4,3 mm kalınlıkta bir yüzü mineral kaplı elastomer esaslı polyester keçe taşıyıcılı polimer bitümlü örtü ile tek kat su yalıtımı yapılması ( %5 eğimden fazla betonarme veya prefabrike elemanlarla yapılmış çatılar, çatı duvar birleşimlerinde ve benzeri yer</t>
  </si>
  <si>
    <t xml:space="preserve">Demir imalatın iki kat antipas,iki kat sentetik boya ile boyanması </t>
  </si>
  <si>
    <t xml:space="preserve">Yüzeylere astar çekilerek iki kat silikon katkılı akrilik esaslı dış cephe boyası yapılması </t>
  </si>
  <si>
    <t xml:space="preserve">0-12,50 m arası yükseklikteki tavanlar ve duvarlar için iş iskelesi kurulması (12,50 m dahil) </t>
  </si>
  <si>
    <t>Sac levhadan 150 mm çapında (33lük) eksiz yağmur oluğu, iniş borusu yapılması ve yerine tespiti</t>
  </si>
  <si>
    <t xml:space="preserve"> DE-MONTAJ</t>
  </si>
  <si>
    <t>DE-MONTAJ</t>
  </si>
  <si>
    <t>AG SAHA DAĞITIM KUTUSU (BOX) (TİP-3)</t>
  </si>
  <si>
    <t>AG Saha Dağıtım Kutusu (Cam Elyaf Takviyeli Polyester tip 3  750 x 1000 x 350 mm) 250A.</t>
  </si>
  <si>
    <t>AG Saha Dağıtım Kutusu (Cam Elyaf Takviyeli Polyester tip 3  750 x 1000 x 350 mm) 400A.</t>
  </si>
  <si>
    <t>MALZEME+MONTAJ
2025 B.F</t>
  </si>
  <si>
    <t>TEDAŞ 2025 Birim Fiyatı (TL)</t>
  </si>
  <si>
    <t>2025 İŞLERİ</t>
  </si>
  <si>
    <t>MALZEME+DE-MONTAJ
2025 B.F</t>
  </si>
  <si>
    <r>
      <t xml:space="preserve">   36   KV   10  KA          </t>
    </r>
    <r>
      <rPr>
        <b/>
        <sz val="10"/>
        <rFont val="Arial Tur"/>
        <charset val="162"/>
      </rPr>
      <t xml:space="preserve"> </t>
    </r>
  </si>
  <si>
    <t>B - 005.003.II.104.</t>
  </si>
  <si>
    <t>B - 005.005.001.I.014.</t>
  </si>
  <si>
    <t>B - 005.005.001.II.010.</t>
  </si>
  <si>
    <t>B - 005.005.001.II.015.</t>
  </si>
  <si>
    <t>B - 005.005.001.II.020.</t>
  </si>
  <si>
    <t>B - 030.002.006.</t>
  </si>
  <si>
    <t>B - 7.1.dummy</t>
  </si>
  <si>
    <t>B - 005.001.j.001.298.</t>
  </si>
  <si>
    <t>10002385</t>
  </si>
  <si>
    <t>B - 005.005.001.I.037.</t>
  </si>
  <si>
    <t>B - 005.005.001.II.014.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</si>
</sst>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44" formatCode="_-&quot;₺&quot;* #,##0.00_-;\-&quot;₺&quot;* #,##0.00_-;_-&quot;₺&quot;* &quot;-&quot;??_-;_-@_-"/>
    <numFmt numFmtId="43" formatCode="_-* #,##0.00_-;\-* #,##0.00_-;_-* &quot;-&quot;??_-;_-@_-"/>
    <numFmt numFmtId="164" formatCode="#,##0\ &quot;TL&quot;;\-#,##0\ &quot;TL&quot;"/>
    <numFmt numFmtId="165" formatCode="_-* #,##0\ &quot;TL&quot;_-;\-* #,##0\ &quot;TL&quot;_-;_-* &quot;-&quot;\ &quot;TL&quot;_-;_-@_-"/>
    <numFmt numFmtId="166" formatCode="_-* #,##0\ _T_L_-;\-* #,##0\ _T_L_-;_-* &quot;-&quot;\ _T_L_-;_-@_-"/>
    <numFmt numFmtId="167" formatCode="_-* #,##0.00\ &quot;TL&quot;_-;\-* #,##0.00\ &quot;TL&quot;_-;_-* &quot;-&quot;??\ &quot;TL&quot;_-;_-@_-"/>
    <numFmt numFmtId="168" formatCode="_-* #,##0.00\ _T_L_-;\-* #,##0.00\ _T_L_-;_-* &quot;-&quot;??\ _T_L_-;_-@_-"/>
    <numFmt numFmtId="169" formatCode="_(&quot;$&quot;* #,##0.00_);_(&quot;$&quot;* \(#,##0.00\);_(&quot;$&quot;* &quot;-&quot;??_);_(@_)"/>
    <numFmt numFmtId="170" formatCode="#,##0&quot; ad.&quot;"/>
    <numFmt numFmtId="171" formatCode="#,##0&quot; kg/Ad.&quot;"/>
    <numFmt numFmtId="172" formatCode="#,##0&quot; kg.&quot;"/>
    <numFmt numFmtId="173" formatCode="_-* #,##0_-;\-* #,##0_-;_-* &quot;-&quot;??_-;_-@_-"/>
    <numFmt numFmtId="174" formatCode="_-* #,##0.0000_-;\-* #,##0.0000_-;_-* &quot;-&quot;??_-;_-@_-"/>
    <numFmt numFmtId="175" formatCode="#,##0.000"/>
    <numFmt numFmtId="176" formatCode="0.000"/>
    <numFmt numFmtId="177" formatCode="&quot;₺&quot;#,##0.00"/>
  </numFmts>
  <fonts count="43" x14ac:knownFonts="1">
    <font>
      <sz val="10"/>
      <name val="Arial"/>
      <charset val="162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MS Sans Serif"/>
      <family val="2"/>
      <charset val="162"/>
    </font>
    <font>
      <sz val="10"/>
      <name val="Arial Tur"/>
      <family val="2"/>
      <charset val="162"/>
    </font>
    <font>
      <b/>
      <sz val="10"/>
      <name val="Arial Tur"/>
      <family val="2"/>
      <charset val="162"/>
    </font>
    <font>
      <sz val="10"/>
      <name val="Arial Tur"/>
      <charset val="162"/>
    </font>
    <font>
      <sz val="10"/>
      <name val="MS Sans Serif"/>
      <family val="2"/>
      <charset val="162"/>
    </font>
    <font>
      <sz val="10"/>
      <name val="Arial"/>
      <family val="2"/>
      <charset val="162"/>
    </font>
    <font>
      <sz val="13"/>
      <name val="Times New Roman Tur"/>
    </font>
    <font>
      <sz val="10"/>
      <name val="Arial"/>
      <family val="2"/>
      <charset val="162"/>
    </font>
    <font>
      <sz val="12"/>
      <name val="Arial"/>
      <family val="2"/>
      <charset val="162"/>
    </font>
    <font>
      <sz val="10"/>
      <name val="Arial"/>
      <family val="2"/>
      <charset val="162"/>
    </font>
    <font>
      <sz val="18"/>
      <name val="Arial"/>
      <family val="2"/>
      <charset val="162"/>
    </font>
    <font>
      <sz val="12"/>
      <name val="Arial"/>
      <family val="2"/>
      <charset val="162"/>
    </font>
    <font>
      <b/>
      <sz val="9"/>
      <name val="Arial Tur"/>
      <family val="2"/>
      <charset val="162"/>
    </font>
    <font>
      <b/>
      <sz val="9"/>
      <color indexed="8"/>
      <name val="Arial Tur"/>
      <family val="2"/>
      <charset val="162"/>
    </font>
    <font>
      <b/>
      <sz val="10"/>
      <name val="Arial Tur"/>
      <charset val="162"/>
    </font>
    <font>
      <sz val="10"/>
      <name val="MS Sans Serif"/>
      <family val="2"/>
      <charset val="162"/>
    </font>
    <font>
      <sz val="11"/>
      <color theme="1"/>
      <name val="Calibri"/>
      <family val="2"/>
      <scheme val="minor"/>
    </font>
    <font>
      <sz val="10"/>
      <name val="Arial TUR"/>
    </font>
    <font>
      <sz val="10"/>
      <color theme="1"/>
      <name val="Times New Roman"/>
      <family val="2"/>
      <charset val="162"/>
    </font>
    <font>
      <b/>
      <sz val="10"/>
      <color indexed="8"/>
      <name val="Arial Tur"/>
      <family val="2"/>
      <charset val="162"/>
    </font>
    <font>
      <b/>
      <sz val="10"/>
      <name val="Verdana"/>
      <family val="2"/>
      <charset val="162"/>
    </font>
    <font>
      <sz val="10"/>
      <name val="Verdana"/>
      <family val="2"/>
      <charset val="162"/>
    </font>
    <font>
      <b/>
      <sz val="10"/>
      <color indexed="8"/>
      <name val="Arial Tur"/>
      <charset val="162"/>
    </font>
    <font>
      <sz val="9"/>
      <name val="Arial"/>
      <family val="2"/>
      <charset val="162"/>
    </font>
    <font>
      <sz val="10"/>
      <name val="Arial"/>
      <family val="2"/>
      <charset val="162"/>
    </font>
    <font>
      <sz val="10"/>
      <color rgb="FFFF0000"/>
      <name val="Arial Tur"/>
      <family val="2"/>
      <charset val="162"/>
    </font>
    <font>
      <b/>
      <sz val="10"/>
      <color rgb="FFFF0000"/>
      <name val="Arial Tur"/>
      <charset val="162"/>
    </font>
    <font>
      <b/>
      <sz val="14"/>
      <name val="Arial"/>
      <family val="2"/>
      <charset val="162"/>
    </font>
    <font>
      <sz val="8"/>
      <name val="Arial"/>
      <family val="2"/>
      <charset val="162"/>
    </font>
    <font>
      <b/>
      <sz val="12"/>
      <name val="Arial"/>
      <family val="2"/>
      <charset val="162"/>
    </font>
    <font>
      <b/>
      <sz val="10"/>
      <name val="Arial"/>
      <family val="2"/>
    </font>
    <font>
      <b/>
      <sz val="8"/>
      <name val="Arial"/>
      <family val="2"/>
      <charset val="162"/>
    </font>
    <font>
      <sz val="8"/>
      <name val="Arial"/>
      <family val="2"/>
    </font>
    <font>
      <b/>
      <sz val="11"/>
      <name val="Arial"/>
      <family val="2"/>
      <charset val="162"/>
    </font>
    <font>
      <b/>
      <sz val="10"/>
      <color rgb="FFFF0000"/>
      <name val="Arial"/>
      <family val="2"/>
      <charset val="162"/>
    </font>
    <font>
      <sz val="10"/>
      <color theme="1"/>
      <name val="Calibri"/>
      <family val="2"/>
      <charset val="16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89999084444715716"/>
        <bgColor indexed="64"/>
      </patternFill>
    </fill>
  </fills>
  <borders count="47">
    <border>
      <left/>
      <right/>
      <top/>
      <bottom/>
      <diagonal/>
    </border>
    <border>
      <left/>
      <right/>
      <top style="double">
        <color indexed="2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auto="1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10"/>
      </top>
      <bottom style="thin">
        <color indexed="10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59">
    <xf numFmtId="0" fontId="0" fillId="0" borderId="0"/>
    <xf numFmtId="166" fontId="12" fillId="0" borderId="0" applyFont="0" applyFill="0" applyBorder="0" applyAlignment="0" applyProtection="0"/>
    <xf numFmtId="40" fontId="22" fillId="0" borderId="0" applyFont="0" applyFill="0" applyBorder="0" applyAlignment="0" applyProtection="0"/>
    <xf numFmtId="3" fontId="16" fillId="0" borderId="0" applyFont="0" applyFill="0" applyBorder="0" applyAlignment="0" applyProtection="0">
      <alignment vertical="top"/>
    </xf>
    <xf numFmtId="165" fontId="12" fillId="0" borderId="0" applyFont="0" applyFill="0" applyBorder="0" applyAlignment="0" applyProtection="0"/>
    <xf numFmtId="169" fontId="14" fillId="0" borderId="0" applyFont="0" applyFill="0" applyBorder="0" applyAlignment="0" applyProtection="0"/>
    <xf numFmtId="164" fontId="16" fillId="0" borderId="0" applyFont="0" applyFill="0" applyBorder="0" applyAlignment="0" applyProtection="0">
      <alignment vertical="top"/>
    </xf>
    <xf numFmtId="0" fontId="16" fillId="0" borderId="0" applyFont="0" applyFill="0" applyBorder="0" applyAlignment="0" applyProtection="0">
      <alignment vertical="top"/>
    </xf>
    <xf numFmtId="3" fontId="16" fillId="0" borderId="0" applyFont="0" applyFill="0" applyBorder="0" applyAlignment="0" applyProtection="0">
      <alignment vertical="top"/>
    </xf>
    <xf numFmtId="2" fontId="16" fillId="0" borderId="0" applyFont="0" applyFill="0" applyBorder="0" applyAlignment="0" applyProtection="0">
      <alignment vertical="top"/>
    </xf>
    <xf numFmtId="1" fontId="16" fillId="0" borderId="0" applyFont="0" applyFill="0" applyBorder="0" applyAlignment="0" applyProtection="0">
      <alignment vertical="top"/>
    </xf>
    <xf numFmtId="0" fontId="16" fillId="0" borderId="0" applyFont="0" applyFill="0" applyBorder="0" applyAlignment="0" applyProtection="0">
      <alignment vertical="top"/>
    </xf>
    <xf numFmtId="0" fontId="16" fillId="0" borderId="0" applyNumberFormat="0" applyFont="0" applyFill="0" applyBorder="0" applyAlignment="0" applyProtection="0">
      <alignment vertical="top"/>
    </xf>
    <xf numFmtId="3" fontId="16" fillId="0" borderId="0" applyFont="0" applyFill="0" applyBorder="0" applyAlignment="0">
      <alignment vertical="top"/>
      <protection locked="0"/>
    </xf>
    <xf numFmtId="0" fontId="16" fillId="0" borderId="0" applyNumberFormat="0" applyFont="0" applyFill="0" applyBorder="0" applyAlignment="0">
      <alignment vertical="top"/>
      <protection locked="0"/>
    </xf>
    <xf numFmtId="2" fontId="16" fillId="0" borderId="0" applyFont="0" applyFill="0" applyBorder="0" applyAlignment="0" applyProtection="0">
      <alignment vertical="top"/>
    </xf>
    <xf numFmtId="0" fontId="17" fillId="0" borderId="0" applyNumberFormat="0" applyFill="0" applyBorder="0" applyAlignment="0" applyProtection="0">
      <alignment vertical="top"/>
    </xf>
    <xf numFmtId="0" fontId="18" fillId="0" borderId="0" applyNumberFormat="0" applyFill="0" applyBorder="0" applyAlignment="0" applyProtection="0">
      <alignment vertical="top"/>
    </xf>
    <xf numFmtId="0" fontId="7" fillId="0" borderId="0"/>
    <xf numFmtId="0" fontId="13" fillId="0" borderId="0"/>
    <xf numFmtId="0" fontId="8" fillId="0" borderId="0"/>
    <xf numFmtId="0" fontId="16" fillId="0" borderId="1" applyNumberFormat="0" applyFont="0" applyFill="0" applyAlignment="0" applyProtection="0">
      <alignment vertical="top"/>
    </xf>
    <xf numFmtId="38" fontId="11" fillId="0" borderId="0" applyFont="0" applyFill="0" applyBorder="0" applyAlignment="0" applyProtection="0"/>
    <xf numFmtId="0" fontId="6" fillId="0" borderId="0"/>
    <xf numFmtId="166" fontId="6" fillId="0" borderId="0" applyFont="0" applyFill="0" applyBorder="0" applyAlignment="0" applyProtection="0"/>
    <xf numFmtId="3" fontId="6" fillId="0" borderId="0" applyFont="0" applyFill="0" applyBorder="0" applyAlignment="0" applyProtection="0">
      <alignment vertical="top"/>
    </xf>
    <xf numFmtId="165" fontId="6" fillId="0" borderId="0" applyFont="0" applyFill="0" applyBorder="0" applyAlignment="0" applyProtection="0"/>
    <xf numFmtId="164" fontId="6" fillId="0" borderId="0" applyFont="0" applyFill="0" applyBorder="0" applyAlignment="0" applyProtection="0">
      <alignment vertical="top"/>
    </xf>
    <xf numFmtId="0" fontId="6" fillId="0" borderId="0" applyFont="0" applyFill="0" applyBorder="0" applyAlignment="0" applyProtection="0">
      <alignment vertical="top"/>
    </xf>
    <xf numFmtId="3" fontId="6" fillId="0" borderId="0" applyFont="0" applyFill="0" applyBorder="0" applyAlignment="0" applyProtection="0">
      <alignment vertical="top"/>
    </xf>
    <xf numFmtId="2" fontId="6" fillId="0" borderId="0" applyFont="0" applyFill="0" applyBorder="0" applyAlignment="0" applyProtection="0">
      <alignment vertical="top"/>
    </xf>
    <xf numFmtId="1" fontId="6" fillId="0" borderId="0" applyFont="0" applyFill="0" applyBorder="0" applyAlignment="0" applyProtection="0">
      <alignment vertical="top"/>
    </xf>
    <xf numFmtId="0" fontId="6" fillId="0" borderId="0" applyFont="0" applyFill="0" applyBorder="0" applyAlignment="0" applyProtection="0">
      <alignment vertical="top"/>
    </xf>
    <xf numFmtId="0" fontId="6" fillId="0" borderId="0" applyNumberFormat="0" applyFont="0" applyFill="0" applyBorder="0" applyAlignment="0" applyProtection="0">
      <alignment vertical="top"/>
    </xf>
    <xf numFmtId="3" fontId="6" fillId="0" borderId="0" applyFont="0" applyFill="0" applyBorder="0" applyAlignment="0">
      <alignment vertical="top"/>
      <protection locked="0"/>
    </xf>
    <xf numFmtId="0" fontId="6" fillId="0" borderId="0" applyNumberFormat="0" applyFont="0" applyFill="0" applyBorder="0" applyAlignment="0">
      <alignment vertical="top"/>
      <protection locked="0"/>
    </xf>
    <xf numFmtId="2" fontId="6" fillId="0" borderId="0" applyFont="0" applyFill="0" applyBorder="0" applyAlignment="0" applyProtection="0">
      <alignment vertical="top"/>
    </xf>
    <xf numFmtId="0" fontId="15" fillId="0" borderId="0" applyNumberFormat="0" applyFill="0" applyBorder="0" applyAlignment="0" applyProtection="0">
      <alignment vertical="top"/>
    </xf>
    <xf numFmtId="167" fontId="6" fillId="0" borderId="0" applyFont="0" applyFill="0" applyBorder="0" applyAlignment="0" applyProtection="0"/>
    <xf numFmtId="0" fontId="6" fillId="0" borderId="1" applyNumberFormat="0" applyFont="0" applyFill="0" applyAlignment="0" applyProtection="0">
      <alignment vertical="top"/>
    </xf>
    <xf numFmtId="168" fontId="6" fillId="0" borderId="0" applyFont="0" applyFill="0" applyBorder="0" applyAlignment="0" applyProtection="0"/>
    <xf numFmtId="0" fontId="4" fillId="0" borderId="0"/>
    <xf numFmtId="0" fontId="3" fillId="0" borderId="0"/>
    <xf numFmtId="43" fontId="3" fillId="0" borderId="0" applyFont="0" applyFill="0" applyBorder="0" applyAlignment="0" applyProtection="0"/>
    <xf numFmtId="0" fontId="23" fillId="0" borderId="0"/>
    <xf numFmtId="0" fontId="23" fillId="0" borderId="0"/>
    <xf numFmtId="0" fontId="2" fillId="0" borderId="0"/>
    <xf numFmtId="0" fontId="10" fillId="0" borderId="0"/>
    <xf numFmtId="0" fontId="25" fillId="0" borderId="0"/>
    <xf numFmtId="0" fontId="6" fillId="0" borderId="0"/>
    <xf numFmtId="43" fontId="31" fillId="0" borderId="0" applyFont="0" applyFill="0" applyBorder="0" applyAlignment="0" applyProtection="0"/>
    <xf numFmtId="0" fontId="23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6" fillId="0" borderId="0" applyFont="0" applyFill="0" applyBorder="0" applyAlignment="0" applyProtection="0"/>
    <xf numFmtId="0" fontId="1" fillId="0" borderId="0"/>
    <xf numFmtId="9" fontId="6" fillId="0" borderId="0" applyFont="0" applyFill="0" applyBorder="0" applyAlignment="0" applyProtection="0"/>
  </cellStyleXfs>
  <cellXfs count="516">
    <xf numFmtId="0" fontId="0" fillId="0" borderId="0" xfId="0"/>
    <xf numFmtId="0" fontId="8" fillId="0" borderId="0" xfId="0" applyFont="1"/>
    <xf numFmtId="0" fontId="8" fillId="0" borderId="0" xfId="0" applyFont="1" applyAlignment="1">
      <alignment horizontal="center" vertical="center"/>
    </xf>
    <xf numFmtId="4" fontId="8" fillId="0" borderId="0" xfId="0" applyNumberFormat="1" applyFont="1" applyAlignment="1">
      <alignment horizontal="center" vertical="center"/>
    </xf>
    <xf numFmtId="4" fontId="6" fillId="3" borderId="2" xfId="0" applyNumberFormat="1" applyFont="1" applyFill="1" applyBorder="1" applyAlignment="1">
      <alignment horizontal="center" vertical="center" wrapText="1"/>
    </xf>
    <xf numFmtId="4" fontId="8" fillId="0" borderId="25" xfId="19" applyNumberFormat="1" applyFont="1" applyBorder="1" applyAlignment="1">
      <alignment horizontal="center" vertical="center" wrapText="1"/>
    </xf>
    <xf numFmtId="3" fontId="8" fillId="0" borderId="25" xfId="19" applyNumberFormat="1" applyFont="1" applyBorder="1" applyAlignment="1">
      <alignment horizontal="center" vertical="center" wrapText="1"/>
    </xf>
    <xf numFmtId="4" fontId="8" fillId="5" borderId="25" xfId="19" applyNumberFormat="1" applyFont="1" applyFill="1" applyBorder="1" applyAlignment="1">
      <alignment horizontal="center" vertical="center" wrapText="1"/>
    </xf>
    <xf numFmtId="49" fontId="9" fillId="0" borderId="4" xfId="0" applyNumberFormat="1" applyFont="1" applyBorder="1" applyAlignment="1">
      <alignment horizontal="left" vertical="top"/>
    </xf>
    <xf numFmtId="49" fontId="9" fillId="0" borderId="2" xfId="0" applyNumberFormat="1" applyFont="1" applyBorder="1" applyAlignment="1">
      <alignment horizontal="left" vertical="top"/>
    </xf>
    <xf numFmtId="3" fontId="26" fillId="0" borderId="2" xfId="18" applyNumberFormat="1" applyFont="1" applyBorder="1" applyAlignment="1">
      <alignment horizontal="center" vertical="center"/>
    </xf>
    <xf numFmtId="170" fontId="9" fillId="0" borderId="2" xfId="0" applyNumberFormat="1" applyFont="1" applyBorder="1" applyAlignment="1">
      <alignment horizontal="center" vertical="center"/>
    </xf>
    <xf numFmtId="3" fontId="26" fillId="0" borderId="2" xfId="20" applyNumberFormat="1" applyFont="1" applyBorder="1" applyAlignment="1">
      <alignment horizontal="center" vertical="center"/>
    </xf>
    <xf numFmtId="171" fontId="26" fillId="0" borderId="2" xfId="0" applyNumberFormat="1" applyFont="1" applyBorder="1" applyAlignment="1">
      <alignment horizontal="center" vertical="center"/>
    </xf>
    <xf numFmtId="172" fontId="26" fillId="0" borderId="2" xfId="0" applyNumberFormat="1" applyFont="1" applyBorder="1" applyAlignment="1">
      <alignment horizontal="center" vertical="center"/>
    </xf>
    <xf numFmtId="49" fontId="9" fillId="0" borderId="28" xfId="0" applyNumberFormat="1" applyFont="1" applyBorder="1" applyAlignment="1">
      <alignment horizontal="left" vertical="top"/>
    </xf>
    <xf numFmtId="3" fontId="26" fillId="0" borderId="25" xfId="20" applyNumberFormat="1" applyFont="1" applyBorder="1" applyAlignment="1">
      <alignment horizontal="center" vertical="center"/>
    </xf>
    <xf numFmtId="171" fontId="26" fillId="0" borderId="25" xfId="0" applyNumberFormat="1" applyFont="1" applyBorder="1" applyAlignment="1">
      <alignment horizontal="center" vertical="center"/>
    </xf>
    <xf numFmtId="4" fontId="28" fillId="0" borderId="18" xfId="0" applyNumberFormat="1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49" fontId="9" fillId="0" borderId="9" xfId="0" applyNumberFormat="1" applyFont="1" applyBorder="1" applyAlignment="1">
      <alignment horizontal="left" vertical="top"/>
    </xf>
    <xf numFmtId="2" fontId="9" fillId="0" borderId="4" xfId="0" applyNumberFormat="1" applyFont="1" applyBorder="1" applyAlignment="1">
      <alignment horizontal="left" vertical="top"/>
    </xf>
    <xf numFmtId="3" fontId="5" fillId="0" borderId="2" xfId="18" applyNumberFormat="1" applyFont="1" applyBorder="1" applyAlignment="1">
      <alignment horizontal="center" vertical="center"/>
    </xf>
    <xf numFmtId="3" fontId="9" fillId="0" borderId="2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left" vertical="top"/>
    </xf>
    <xf numFmtId="0" fontId="6" fillId="0" borderId="28" xfId="0" applyFont="1" applyBorder="1" applyAlignment="1">
      <alignment horizontal="center" vertical="center" wrapText="1"/>
    </xf>
    <xf numFmtId="3" fontId="5" fillId="0" borderId="25" xfId="18" applyNumberFormat="1" applyFont="1" applyBorder="1" applyAlignment="1">
      <alignment horizontal="center" vertical="center"/>
    </xf>
    <xf numFmtId="3" fontId="9" fillId="0" borderId="25" xfId="0" applyNumberFormat="1" applyFont="1" applyBorder="1" applyAlignment="1">
      <alignment horizontal="center" vertical="center"/>
    </xf>
    <xf numFmtId="49" fontId="5" fillId="0" borderId="9" xfId="18" applyNumberFormat="1" applyFont="1" applyBorder="1" applyAlignment="1">
      <alignment horizontal="left" vertical="top"/>
    </xf>
    <xf numFmtId="0" fontId="5" fillId="0" borderId="15" xfId="18" applyFont="1" applyBorder="1" applyAlignment="1">
      <alignment horizontal="left" vertical="top"/>
    </xf>
    <xf numFmtId="0" fontId="9" fillId="0" borderId="15" xfId="0" applyFont="1" applyBorder="1" applyAlignment="1">
      <alignment horizontal="left" vertical="top"/>
    </xf>
    <xf numFmtId="49" fontId="5" fillId="0" borderId="2" xfId="18" applyNumberFormat="1" applyFont="1" applyBorder="1" applyAlignment="1">
      <alignment horizontal="left" vertical="top"/>
    </xf>
    <xf numFmtId="49" fontId="5" fillId="0" borderId="4" xfId="18" applyNumberFormat="1" applyFont="1" applyBorder="1" applyAlignment="1">
      <alignment horizontal="left" vertical="top"/>
    </xf>
    <xf numFmtId="0" fontId="9" fillId="0" borderId="2" xfId="0" applyFont="1" applyBorder="1" applyAlignment="1">
      <alignment horizontal="center" vertical="center"/>
    </xf>
    <xf numFmtId="49" fontId="9" fillId="0" borderId="9" xfId="18" applyNumberFormat="1" applyFont="1" applyBorder="1" applyAlignment="1">
      <alignment horizontal="left" vertical="top"/>
    </xf>
    <xf numFmtId="0" fontId="26" fillId="0" borderId="2" xfId="0" applyFont="1" applyBorder="1" applyAlignment="1">
      <alignment horizontal="center" vertical="center"/>
    </xf>
    <xf numFmtId="3" fontId="26" fillId="0" borderId="2" xfId="0" applyNumberFormat="1" applyFont="1" applyBorder="1" applyAlignment="1">
      <alignment horizontal="center" vertical="center"/>
    </xf>
    <xf numFmtId="0" fontId="9" fillId="0" borderId="2" xfId="18" applyFont="1" applyBorder="1" applyAlignment="1">
      <alignment horizontal="left" vertical="top"/>
    </xf>
    <xf numFmtId="0" fontId="27" fillId="0" borderId="16" xfId="0" applyFont="1" applyBorder="1" applyAlignment="1">
      <alignment vertical="center"/>
    </xf>
    <xf numFmtId="0" fontId="27" fillId="0" borderId="17" xfId="0" applyFont="1" applyBorder="1" applyAlignment="1">
      <alignment vertical="center"/>
    </xf>
    <xf numFmtId="0" fontId="28" fillId="0" borderId="0" xfId="0" applyFont="1"/>
    <xf numFmtId="3" fontId="28" fillId="0" borderId="0" xfId="0" applyNumberFormat="1" applyFont="1"/>
    <xf numFmtId="4" fontId="28" fillId="0" borderId="0" xfId="0" applyNumberFormat="1" applyFont="1" applyAlignment="1">
      <alignment horizontal="center" vertical="center"/>
    </xf>
    <xf numFmtId="2" fontId="9" fillId="0" borderId="28" xfId="0" applyNumberFormat="1" applyFont="1" applyBorder="1" applyAlignment="1">
      <alignment horizontal="left" vertical="top"/>
    </xf>
    <xf numFmtId="49" fontId="5" fillId="0" borderId="28" xfId="18" applyNumberFormat="1" applyFont="1" applyBorder="1" applyAlignment="1">
      <alignment horizontal="left" vertical="top"/>
    </xf>
    <xf numFmtId="49" fontId="5" fillId="0" borderId="25" xfId="18" applyNumberFormat="1" applyFont="1" applyBorder="1" applyAlignment="1">
      <alignment horizontal="left" vertical="top"/>
    </xf>
    <xf numFmtId="0" fontId="30" fillId="5" borderId="28" xfId="0" applyFont="1" applyFill="1" applyBorder="1" applyAlignment="1">
      <alignment horizontal="center" vertical="center" wrapText="1"/>
    </xf>
    <xf numFmtId="2" fontId="19" fillId="0" borderId="28" xfId="0" applyNumberFormat="1" applyFont="1" applyBorder="1" applyAlignment="1">
      <alignment horizontal="left" vertical="top"/>
    </xf>
    <xf numFmtId="171" fontId="20" fillId="0" borderId="25" xfId="0" applyNumberFormat="1" applyFont="1" applyBorder="1" applyAlignment="1">
      <alignment horizontal="center" vertical="center"/>
    </xf>
    <xf numFmtId="3" fontId="20" fillId="0" borderId="25" xfId="20" applyNumberFormat="1" applyFont="1" applyBorder="1" applyAlignment="1">
      <alignment horizontal="center" vertical="center"/>
    </xf>
    <xf numFmtId="49" fontId="19" fillId="5" borderId="9" xfId="0" applyNumberFormat="1" applyFont="1" applyFill="1" applyBorder="1" applyAlignment="1">
      <alignment horizontal="left" vertical="top"/>
    </xf>
    <xf numFmtId="2" fontId="19" fillId="5" borderId="28" xfId="0" applyNumberFormat="1" applyFont="1" applyFill="1" applyBorder="1" applyAlignment="1">
      <alignment horizontal="left" vertical="top"/>
    </xf>
    <xf numFmtId="49" fontId="19" fillId="5" borderId="25" xfId="0" applyNumberFormat="1" applyFont="1" applyFill="1" applyBorder="1" applyAlignment="1">
      <alignment horizontal="left" vertical="top"/>
    </xf>
    <xf numFmtId="0" fontId="8" fillId="0" borderId="22" xfId="0" applyFont="1" applyBorder="1" applyAlignment="1">
      <alignment horizontal="center" vertical="center" textRotation="255" wrapText="1"/>
    </xf>
    <xf numFmtId="0" fontId="8" fillId="0" borderId="19" xfId="0" applyFont="1" applyBorder="1" applyAlignment="1">
      <alignment horizontal="center" vertical="center" textRotation="255" wrapText="1"/>
    </xf>
    <xf numFmtId="0" fontId="8" fillId="0" borderId="32" xfId="0" applyFont="1" applyBorder="1" applyAlignment="1">
      <alignment horizontal="center" vertical="center" textRotation="255" wrapText="1"/>
    </xf>
    <xf numFmtId="0" fontId="6" fillId="0" borderId="26" xfId="0" applyFont="1" applyBorder="1" applyAlignment="1">
      <alignment horizontal="center" vertical="center" textRotation="255" wrapText="1"/>
    </xf>
    <xf numFmtId="0" fontId="6" fillId="0" borderId="5" xfId="0" applyFont="1" applyBorder="1" applyAlignment="1">
      <alignment horizontal="center" vertical="center" textRotation="255" wrapText="1"/>
    </xf>
    <xf numFmtId="3" fontId="26" fillId="0" borderId="25" xfId="0" applyNumberFormat="1" applyFont="1" applyBorder="1" applyAlignment="1">
      <alignment horizontal="center" vertical="center"/>
    </xf>
    <xf numFmtId="1" fontId="9" fillId="0" borderId="34" xfId="0" applyNumberFormat="1" applyFont="1" applyBorder="1" applyAlignment="1">
      <alignment horizontal="left" vertical="top"/>
    </xf>
    <xf numFmtId="49" fontId="9" fillId="0" borderId="34" xfId="0" applyNumberFormat="1" applyFont="1" applyBorder="1" applyAlignment="1">
      <alignment horizontal="left" vertical="top"/>
    </xf>
    <xf numFmtId="0" fontId="5" fillId="0" borderId="34" xfId="18" applyFont="1" applyBorder="1" applyAlignment="1">
      <alignment horizontal="left" vertical="top"/>
    </xf>
    <xf numFmtId="49" fontId="5" fillId="0" borderId="34" xfId="18" applyNumberFormat="1" applyFont="1" applyBorder="1" applyAlignment="1">
      <alignment horizontal="left" vertical="top"/>
    </xf>
    <xf numFmtId="0" fontId="9" fillId="0" borderId="34" xfId="18" applyFont="1" applyBorder="1" applyAlignment="1">
      <alignment horizontal="left" vertical="top"/>
    </xf>
    <xf numFmtId="0" fontId="9" fillId="0" borderId="34" xfId="0" applyFont="1" applyBorder="1" applyAlignment="1">
      <alignment horizontal="left" vertical="top"/>
    </xf>
    <xf numFmtId="0" fontId="19" fillId="0" borderId="34" xfId="0" applyFont="1" applyBorder="1" applyAlignment="1">
      <alignment horizontal="left" vertical="top"/>
    </xf>
    <xf numFmtId="49" fontId="9" fillId="0" borderId="34" xfId="18" applyNumberFormat="1" applyFont="1" applyBorder="1" applyAlignment="1">
      <alignment horizontal="left" vertical="top"/>
    </xf>
    <xf numFmtId="170" fontId="9" fillId="0" borderId="35" xfId="0" applyNumberFormat="1" applyFont="1" applyBorder="1" applyAlignment="1">
      <alignment horizontal="center" vertical="center"/>
    </xf>
    <xf numFmtId="170" fontId="19" fillId="0" borderId="35" xfId="0" applyNumberFormat="1" applyFont="1" applyBorder="1" applyAlignment="1">
      <alignment horizontal="center" vertical="center"/>
    </xf>
    <xf numFmtId="3" fontId="26" fillId="0" borderId="33" xfId="18" applyNumberFormat="1" applyFont="1" applyBorder="1" applyAlignment="1">
      <alignment horizontal="center" vertical="center"/>
    </xf>
    <xf numFmtId="0" fontId="27" fillId="0" borderId="33" xfId="0" applyFont="1" applyBorder="1" applyAlignment="1">
      <alignment vertical="center"/>
    </xf>
    <xf numFmtId="4" fontId="20" fillId="5" borderId="33" xfId="0" applyNumberFormat="1" applyFont="1" applyFill="1" applyBorder="1" applyAlignment="1" applyProtection="1">
      <alignment horizontal="center" vertical="center"/>
      <protection locked="0"/>
    </xf>
    <xf numFmtId="49" fontId="9" fillId="5" borderId="9" xfId="0" applyNumberFormat="1" applyFont="1" applyFill="1" applyBorder="1" applyAlignment="1">
      <alignment horizontal="left" vertical="top"/>
    </xf>
    <xf numFmtId="49" fontId="9" fillId="5" borderId="4" xfId="0" applyNumberFormat="1" applyFont="1" applyFill="1" applyBorder="1" applyAlignment="1">
      <alignment horizontal="left" vertical="top"/>
    </xf>
    <xf numFmtId="49" fontId="9" fillId="5" borderId="2" xfId="0" applyNumberFormat="1" applyFont="1" applyFill="1" applyBorder="1" applyAlignment="1">
      <alignment horizontal="left" vertical="top"/>
    </xf>
    <xf numFmtId="3" fontId="26" fillId="5" borderId="31" xfId="18" applyNumberFormat="1" applyFont="1" applyFill="1" applyBorder="1" applyAlignment="1">
      <alignment horizontal="center" vertical="center"/>
    </xf>
    <xf numFmtId="170" fontId="9" fillId="5" borderId="25" xfId="0" applyNumberFormat="1" applyFont="1" applyFill="1" applyBorder="1" applyAlignment="1">
      <alignment horizontal="center" vertical="center"/>
    </xf>
    <xf numFmtId="3" fontId="26" fillId="5" borderId="25" xfId="20" applyNumberFormat="1" applyFont="1" applyFill="1" applyBorder="1" applyAlignment="1">
      <alignment horizontal="center" vertical="center"/>
    </xf>
    <xf numFmtId="3" fontId="26" fillId="5" borderId="2" xfId="20" applyNumberFormat="1" applyFont="1" applyFill="1" applyBorder="1" applyAlignment="1">
      <alignment horizontal="center" vertical="center"/>
    </xf>
    <xf numFmtId="172" fontId="26" fillId="5" borderId="2" xfId="0" applyNumberFormat="1" applyFont="1" applyFill="1" applyBorder="1" applyAlignment="1">
      <alignment horizontal="center" vertical="center"/>
    </xf>
    <xf numFmtId="4" fontId="8" fillId="5" borderId="20" xfId="0" applyNumberFormat="1" applyFont="1" applyFill="1" applyBorder="1"/>
    <xf numFmtId="0" fontId="6" fillId="5" borderId="4" xfId="0" applyFont="1" applyFill="1" applyBorder="1" applyAlignment="1">
      <alignment horizontal="center" vertical="center" wrapText="1"/>
    </xf>
    <xf numFmtId="3" fontId="5" fillId="5" borderId="2" xfId="18" applyNumberFormat="1" applyFont="1" applyFill="1" applyBorder="1" applyAlignment="1">
      <alignment horizontal="center" vertical="center"/>
    </xf>
    <xf numFmtId="3" fontId="9" fillId="5" borderId="2" xfId="0" applyNumberFormat="1" applyFont="1" applyFill="1" applyBorder="1" applyAlignment="1">
      <alignment horizontal="center" vertical="center"/>
    </xf>
    <xf numFmtId="3" fontId="9" fillId="5" borderId="25" xfId="0" applyNumberFormat="1" applyFont="1" applyFill="1" applyBorder="1" applyAlignment="1">
      <alignment horizontal="center" vertical="center"/>
    </xf>
    <xf numFmtId="3" fontId="26" fillId="5" borderId="31" xfId="20" applyNumberFormat="1" applyFont="1" applyFill="1" applyBorder="1" applyAlignment="1">
      <alignment horizontal="center" vertical="center"/>
    </xf>
    <xf numFmtId="170" fontId="9" fillId="5" borderId="2" xfId="0" applyNumberFormat="1" applyFont="1" applyFill="1" applyBorder="1" applyAlignment="1">
      <alignment horizontal="center" vertical="center"/>
    </xf>
    <xf numFmtId="2" fontId="9" fillId="5" borderId="4" xfId="0" applyNumberFormat="1" applyFont="1" applyFill="1" applyBorder="1" applyAlignment="1">
      <alignment horizontal="left" vertical="top"/>
    </xf>
    <xf numFmtId="1" fontId="9" fillId="5" borderId="2" xfId="0" applyNumberFormat="1" applyFont="1" applyFill="1" applyBorder="1" applyAlignment="1">
      <alignment horizontal="left" vertical="top"/>
    </xf>
    <xf numFmtId="49" fontId="9" fillId="0" borderId="37" xfId="0" applyNumberFormat="1" applyFont="1" applyBorder="1" applyAlignment="1">
      <alignment horizontal="left" vertical="top"/>
    </xf>
    <xf numFmtId="0" fontId="6" fillId="0" borderId="29" xfId="0" applyFont="1" applyBorder="1" applyAlignment="1">
      <alignment horizontal="center" vertical="center" wrapText="1"/>
    </xf>
    <xf numFmtId="49" fontId="9" fillId="0" borderId="29" xfId="0" applyNumberFormat="1" applyFont="1" applyBorder="1" applyAlignment="1">
      <alignment horizontal="left" vertical="top"/>
    </xf>
    <xf numFmtId="0" fontId="9" fillId="0" borderId="5" xfId="0" applyFont="1" applyBorder="1" applyAlignment="1">
      <alignment horizontal="left" vertical="top"/>
    </xf>
    <xf numFmtId="3" fontId="5" fillId="0" borderId="5" xfId="18" applyNumberFormat="1" applyFont="1" applyBorder="1" applyAlignment="1">
      <alignment horizontal="center" vertical="center"/>
    </xf>
    <xf numFmtId="3" fontId="9" fillId="0" borderId="5" xfId="0" applyNumberFormat="1" applyFont="1" applyBorder="1" applyAlignment="1">
      <alignment horizontal="center" vertical="center"/>
    </xf>
    <xf numFmtId="2" fontId="9" fillId="0" borderId="29" xfId="0" applyNumberFormat="1" applyFont="1" applyBorder="1" applyAlignment="1">
      <alignment horizontal="left" vertical="top"/>
    </xf>
    <xf numFmtId="1" fontId="9" fillId="0" borderId="32" xfId="0" applyNumberFormat="1" applyFont="1" applyBorder="1" applyAlignment="1">
      <alignment horizontal="left" vertical="top"/>
    </xf>
    <xf numFmtId="49" fontId="9" fillId="0" borderId="32" xfId="0" applyNumberFormat="1" applyFont="1" applyBorder="1" applyAlignment="1">
      <alignment horizontal="left" vertical="top"/>
    </xf>
    <xf numFmtId="3" fontId="26" fillId="0" borderId="5" xfId="18" applyNumberFormat="1" applyFont="1" applyBorder="1" applyAlignment="1">
      <alignment horizontal="center" vertical="center"/>
    </xf>
    <xf numFmtId="170" fontId="9" fillId="0" borderId="29" xfId="0" applyNumberFormat="1" applyFont="1" applyBorder="1" applyAlignment="1">
      <alignment horizontal="center" vertical="center"/>
    </xf>
    <xf numFmtId="3" fontId="26" fillId="0" borderId="5" xfId="20" applyNumberFormat="1" applyFont="1" applyBorder="1" applyAlignment="1">
      <alignment horizontal="center" vertical="center"/>
    </xf>
    <xf numFmtId="171" fontId="26" fillId="0" borderId="5" xfId="0" applyNumberFormat="1" applyFont="1" applyBorder="1" applyAlignment="1">
      <alignment horizontal="center" vertical="center"/>
    </xf>
    <xf numFmtId="172" fontId="26" fillId="0" borderId="5" xfId="0" applyNumberFormat="1" applyFont="1" applyBorder="1" applyAlignment="1">
      <alignment horizontal="center" vertical="center"/>
    </xf>
    <xf numFmtId="49" fontId="5" fillId="0" borderId="37" xfId="18" applyNumberFormat="1" applyFont="1" applyBorder="1" applyAlignment="1">
      <alignment horizontal="left" vertical="top"/>
    </xf>
    <xf numFmtId="0" fontId="5" fillId="0" borderId="32" xfId="18" applyFont="1" applyBorder="1" applyAlignment="1">
      <alignment horizontal="left" vertical="top"/>
    </xf>
    <xf numFmtId="3" fontId="5" fillId="0" borderId="5" xfId="18" applyNumberFormat="1" applyFont="1" applyBorder="1" applyAlignment="1">
      <alignment horizontal="center" vertical="top"/>
    </xf>
    <xf numFmtId="3" fontId="9" fillId="0" borderId="5" xfId="0" applyNumberFormat="1" applyFont="1" applyBorder="1" applyAlignment="1">
      <alignment horizontal="center" vertical="top"/>
    </xf>
    <xf numFmtId="0" fontId="5" fillId="0" borderId="5" xfId="18" applyFont="1" applyBorder="1" applyAlignment="1">
      <alignment horizontal="left" vertical="top"/>
    </xf>
    <xf numFmtId="49" fontId="5" fillId="0" borderId="32" xfId="18" applyNumberFormat="1" applyFont="1" applyBorder="1" applyAlignment="1">
      <alignment horizontal="left" vertical="top"/>
    </xf>
    <xf numFmtId="49" fontId="9" fillId="0" borderId="5" xfId="0" applyNumberFormat="1" applyFont="1" applyBorder="1" applyAlignment="1">
      <alignment horizontal="left" vertical="top"/>
    </xf>
    <xf numFmtId="49" fontId="5" fillId="0" borderId="5" xfId="18" applyNumberFormat="1" applyFont="1" applyBorder="1" applyAlignment="1">
      <alignment horizontal="left" vertical="top"/>
    </xf>
    <xf numFmtId="0" fontId="9" fillId="0" borderId="5" xfId="0" applyFont="1" applyBorder="1" applyAlignment="1">
      <alignment horizontal="center" vertical="center"/>
    </xf>
    <xf numFmtId="49" fontId="5" fillId="0" borderId="29" xfId="18" applyNumberFormat="1" applyFont="1" applyBorder="1" applyAlignment="1">
      <alignment horizontal="left" vertical="top"/>
    </xf>
    <xf numFmtId="0" fontId="9" fillId="0" borderId="32" xfId="0" applyFont="1" applyBorder="1" applyAlignment="1">
      <alignment horizontal="left" vertical="top"/>
    </xf>
    <xf numFmtId="0" fontId="26" fillId="0" borderId="5" xfId="0" applyFont="1" applyBorder="1" applyAlignment="1">
      <alignment horizontal="center" vertical="center"/>
    </xf>
    <xf numFmtId="3" fontId="26" fillId="0" borderId="5" xfId="0" applyNumberFormat="1" applyFont="1" applyBorder="1" applyAlignment="1">
      <alignment horizontal="center" vertical="center"/>
    </xf>
    <xf numFmtId="0" fontId="9" fillId="0" borderId="32" xfId="18" applyFont="1" applyBorder="1" applyAlignment="1">
      <alignment horizontal="left" vertical="top"/>
    </xf>
    <xf numFmtId="0" fontId="6" fillId="5" borderId="35" xfId="0" applyFont="1" applyFill="1" applyBorder="1" applyAlignment="1">
      <alignment horizontal="center" vertical="center" wrapText="1"/>
    </xf>
    <xf numFmtId="2" fontId="9" fillId="5" borderId="35" xfId="0" applyNumberFormat="1" applyFont="1" applyFill="1" applyBorder="1" applyAlignment="1">
      <alignment horizontal="left" vertical="top"/>
    </xf>
    <xf numFmtId="1" fontId="9" fillId="5" borderId="33" xfId="0" applyNumberFormat="1" applyFont="1" applyFill="1" applyBorder="1" applyAlignment="1">
      <alignment horizontal="left" vertical="top"/>
    </xf>
    <xf numFmtId="4" fontId="26" fillId="5" borderId="33" xfId="0" applyNumberFormat="1" applyFont="1" applyFill="1" applyBorder="1" applyAlignment="1" applyProtection="1">
      <alignment horizontal="center" vertical="center"/>
      <protection locked="0"/>
    </xf>
    <xf numFmtId="3" fontId="5" fillId="5" borderId="33" xfId="18" applyNumberFormat="1" applyFont="1" applyFill="1" applyBorder="1" applyAlignment="1">
      <alignment horizontal="center" vertical="center"/>
    </xf>
    <xf numFmtId="3" fontId="9" fillId="5" borderId="33" xfId="0" applyNumberFormat="1" applyFont="1" applyFill="1" applyBorder="1" applyAlignment="1">
      <alignment horizontal="center" vertical="center"/>
    </xf>
    <xf numFmtId="4" fontId="8" fillId="5" borderId="33" xfId="19" applyNumberFormat="1" applyFont="1" applyFill="1" applyBorder="1" applyAlignment="1">
      <alignment horizontal="center" vertical="center" wrapText="1"/>
    </xf>
    <xf numFmtId="4" fontId="8" fillId="5" borderId="34" xfId="0" applyNumberFormat="1" applyFont="1" applyFill="1" applyBorder="1"/>
    <xf numFmtId="4" fontId="8" fillId="5" borderId="33" xfId="0" applyNumberFormat="1" applyFont="1" applyFill="1" applyBorder="1"/>
    <xf numFmtId="4" fontId="8" fillId="5" borderId="36" xfId="0" applyNumberFormat="1" applyFont="1" applyFill="1" applyBorder="1"/>
    <xf numFmtId="49" fontId="9" fillId="5" borderId="35" xfId="0" applyNumberFormat="1" applyFont="1" applyFill="1" applyBorder="1" applyAlignment="1">
      <alignment horizontal="left" vertical="top"/>
    </xf>
    <xf numFmtId="49" fontId="9" fillId="5" borderId="33" xfId="0" applyNumberFormat="1" applyFont="1" applyFill="1" applyBorder="1" applyAlignment="1">
      <alignment horizontal="left" vertical="top"/>
    </xf>
    <xf numFmtId="49" fontId="9" fillId="5" borderId="9" xfId="0" quotePrefix="1" applyNumberFormat="1" applyFont="1" applyFill="1" applyBorder="1" applyAlignment="1">
      <alignment horizontal="left" vertical="center"/>
    </xf>
    <xf numFmtId="49" fontId="9" fillId="5" borderId="33" xfId="0" quotePrefix="1" applyNumberFormat="1" applyFont="1" applyFill="1" applyBorder="1" applyAlignment="1">
      <alignment horizontal="left" vertical="top"/>
    </xf>
    <xf numFmtId="49" fontId="9" fillId="5" borderId="9" xfId="0" quotePrefix="1" applyNumberFormat="1" applyFont="1" applyFill="1" applyBorder="1" applyAlignment="1">
      <alignment horizontal="left" vertical="top"/>
    </xf>
    <xf numFmtId="49" fontId="5" fillId="5" borderId="9" xfId="18" applyNumberFormat="1" applyFont="1" applyFill="1" applyBorder="1" applyAlignment="1">
      <alignment horizontal="left" vertical="top"/>
    </xf>
    <xf numFmtId="49" fontId="5" fillId="5" borderId="33" xfId="18" applyNumberFormat="1" applyFont="1" applyFill="1" applyBorder="1" applyAlignment="1">
      <alignment horizontal="left" vertical="top"/>
    </xf>
    <xf numFmtId="0" fontId="9" fillId="5" borderId="33" xfId="0" applyFont="1" applyFill="1" applyBorder="1" applyAlignment="1">
      <alignment horizontal="center" vertical="center"/>
    </xf>
    <xf numFmtId="3" fontId="5" fillId="5" borderId="32" xfId="18" applyNumberFormat="1" applyFont="1" applyFill="1" applyBorder="1" applyAlignment="1">
      <alignment vertical="top"/>
    </xf>
    <xf numFmtId="3" fontId="5" fillId="5" borderId="36" xfId="18" applyNumberFormat="1" applyFont="1" applyFill="1" applyBorder="1" applyAlignment="1">
      <alignment vertical="top"/>
    </xf>
    <xf numFmtId="3" fontId="5" fillId="5" borderId="35" xfId="18" applyNumberFormat="1" applyFont="1" applyFill="1" applyBorder="1" applyAlignment="1">
      <alignment vertical="top"/>
    </xf>
    <xf numFmtId="3" fontId="5" fillId="5" borderId="34" xfId="18" applyNumberFormat="1" applyFont="1" applyFill="1" applyBorder="1" applyAlignment="1">
      <alignment vertical="top"/>
    </xf>
    <xf numFmtId="49" fontId="9" fillId="5" borderId="9" xfId="18" applyNumberFormat="1" applyFont="1" applyFill="1" applyBorder="1" applyAlignment="1">
      <alignment horizontal="left" vertical="top"/>
    </xf>
    <xf numFmtId="49" fontId="9" fillId="5" borderId="33" xfId="18" applyNumberFormat="1" applyFont="1" applyFill="1" applyBorder="1" applyAlignment="1">
      <alignment horizontal="left" vertical="top"/>
    </xf>
    <xf numFmtId="49" fontId="5" fillId="5" borderId="35" xfId="18" applyNumberFormat="1" applyFont="1" applyFill="1" applyBorder="1" applyAlignment="1">
      <alignment horizontal="left" vertical="top"/>
    </xf>
    <xf numFmtId="0" fontId="26" fillId="5" borderId="33" xfId="0" applyFont="1" applyFill="1" applyBorder="1" applyAlignment="1">
      <alignment horizontal="center" vertical="center"/>
    </xf>
    <xf numFmtId="3" fontId="26" fillId="5" borderId="33" xfId="0" applyNumberFormat="1" applyFont="1" applyFill="1" applyBorder="1" applyAlignment="1">
      <alignment horizontal="center" vertical="center"/>
    </xf>
    <xf numFmtId="49" fontId="9" fillId="5" borderId="35" xfId="18" applyNumberFormat="1" applyFont="1" applyFill="1" applyBorder="1" applyAlignment="1">
      <alignment horizontal="left" vertical="top"/>
    </xf>
    <xf numFmtId="0" fontId="26" fillId="5" borderId="25" xfId="0" applyFont="1" applyFill="1" applyBorder="1" applyAlignment="1">
      <alignment horizontal="center" vertical="center"/>
    </xf>
    <xf numFmtId="174" fontId="26" fillId="5" borderId="25" xfId="50" applyNumberFormat="1" applyFont="1" applyFill="1" applyBorder="1" applyAlignment="1">
      <alignment horizontal="center" vertical="center"/>
    </xf>
    <xf numFmtId="4" fontId="26" fillId="0" borderId="33" xfId="0" applyNumberFormat="1" applyFont="1" applyBorder="1" applyAlignment="1" applyProtection="1">
      <alignment horizontal="center" vertical="center"/>
      <protection locked="0"/>
    </xf>
    <xf numFmtId="4" fontId="20" fillId="0" borderId="33" xfId="0" applyNumberFormat="1" applyFont="1" applyBorder="1" applyAlignment="1" applyProtection="1">
      <alignment horizontal="center" vertical="center"/>
      <protection locked="0"/>
    </xf>
    <xf numFmtId="3" fontId="35" fillId="0" borderId="38" xfId="0" applyNumberFormat="1" applyFont="1" applyBorder="1" applyAlignment="1">
      <alignment horizontal="center" vertical="center"/>
    </xf>
    <xf numFmtId="14" fontId="6" fillId="0" borderId="38" xfId="0" applyNumberFormat="1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36" fillId="0" borderId="38" xfId="0" applyFont="1" applyBorder="1" applyAlignment="1">
      <alignment horizontal="center" vertical="center"/>
    </xf>
    <xf numFmtId="0" fontId="35" fillId="0" borderId="38" xfId="0" applyFont="1" applyBorder="1" applyAlignment="1">
      <alignment horizontal="center" vertical="center"/>
    </xf>
    <xf numFmtId="0" fontId="37" fillId="0" borderId="38" xfId="0" applyFont="1" applyBorder="1" applyAlignment="1">
      <alignment horizontal="center" vertical="center" wrapText="1"/>
    </xf>
    <xf numFmtId="3" fontId="37" fillId="0" borderId="38" xfId="0" applyNumberFormat="1" applyFont="1" applyBorder="1" applyAlignment="1">
      <alignment horizontal="center" vertical="center" wrapText="1"/>
    </xf>
    <xf numFmtId="4" fontId="38" fillId="0" borderId="43" xfId="0" applyNumberFormat="1" applyFont="1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3" fontId="0" fillId="0" borderId="0" xfId="0" applyNumberFormat="1" applyAlignment="1">
      <alignment vertical="center"/>
    </xf>
    <xf numFmtId="0" fontId="0" fillId="0" borderId="38" xfId="0" applyBorder="1"/>
    <xf numFmtId="0" fontId="0" fillId="0" borderId="38" xfId="0" applyBorder="1" applyAlignment="1">
      <alignment horizontal="right"/>
    </xf>
    <xf numFmtId="0" fontId="6" fillId="8" borderId="38" xfId="0" applyFont="1" applyFill="1" applyBorder="1" applyAlignment="1">
      <alignment horizontal="right"/>
    </xf>
    <xf numFmtId="0" fontId="0" fillId="8" borderId="38" xfId="0" applyFill="1" applyBorder="1"/>
    <xf numFmtId="173" fontId="36" fillId="0" borderId="38" xfId="0" applyNumberFormat="1" applyFont="1" applyBorder="1"/>
    <xf numFmtId="4" fontId="8" fillId="0" borderId="31" xfId="19" applyNumberFormat="1" applyFont="1" applyBorder="1" applyAlignment="1">
      <alignment horizontal="center" vertical="center" wrapText="1"/>
    </xf>
    <xf numFmtId="0" fontId="8" fillId="0" borderId="32" xfId="0" applyFont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 wrapText="1"/>
    </xf>
    <xf numFmtId="0" fontId="6" fillId="0" borderId="40" xfId="0" applyFont="1" applyBorder="1" applyAlignment="1">
      <alignment horizontal="center" vertical="center" wrapText="1"/>
    </xf>
    <xf numFmtId="0" fontId="6" fillId="0" borderId="42" xfId="0" applyFont="1" applyBorder="1" applyAlignment="1">
      <alignment horizontal="center" vertical="center" wrapText="1"/>
    </xf>
    <xf numFmtId="4" fontId="28" fillId="0" borderId="38" xfId="0" applyNumberFormat="1" applyFont="1" applyBorder="1" applyAlignment="1">
      <alignment horizontal="center" vertical="center" wrapText="1"/>
    </xf>
    <xf numFmtId="0" fontId="6" fillId="0" borderId="38" xfId="0" applyFont="1" applyBorder="1" applyAlignment="1">
      <alignment horizontal="center" vertical="center" textRotation="255" wrapText="1"/>
    </xf>
    <xf numFmtId="0" fontId="6" fillId="0" borderId="31" xfId="0" applyFont="1" applyBorder="1" applyAlignment="1">
      <alignment horizontal="center" vertical="center" textRotation="255" wrapText="1"/>
    </xf>
    <xf numFmtId="3" fontId="8" fillId="0" borderId="38" xfId="19" applyNumberFormat="1" applyFont="1" applyBorder="1" applyAlignment="1">
      <alignment horizontal="center" vertical="center" wrapText="1"/>
    </xf>
    <xf numFmtId="4" fontId="6" fillId="3" borderId="38" xfId="0" applyNumberFormat="1" applyFont="1" applyFill="1" applyBorder="1" applyAlignment="1">
      <alignment horizontal="center" vertical="center" wrapText="1"/>
    </xf>
    <xf numFmtId="2" fontId="9" fillId="5" borderId="40" xfId="0" applyNumberFormat="1" applyFont="1" applyFill="1" applyBorder="1" applyAlignment="1">
      <alignment horizontal="left" vertical="top"/>
    </xf>
    <xf numFmtId="49" fontId="9" fillId="5" borderId="40" xfId="0" applyNumberFormat="1" applyFont="1" applyFill="1" applyBorder="1" applyAlignment="1">
      <alignment horizontal="left" vertical="top"/>
    </xf>
    <xf numFmtId="49" fontId="9" fillId="0" borderId="40" xfId="0" applyNumberFormat="1" applyFont="1" applyBorder="1" applyAlignment="1">
      <alignment horizontal="left" vertical="top"/>
    </xf>
    <xf numFmtId="2" fontId="9" fillId="0" borderId="30" xfId="0" applyNumberFormat="1" applyFont="1" applyBorder="1" applyAlignment="1">
      <alignment horizontal="left" vertical="top"/>
    </xf>
    <xf numFmtId="49" fontId="9" fillId="0" borderId="30" xfId="0" applyNumberFormat="1" applyFont="1" applyBorder="1" applyAlignment="1">
      <alignment horizontal="left" vertical="top"/>
    </xf>
    <xf numFmtId="49" fontId="9" fillId="0" borderId="41" xfId="0" applyNumberFormat="1" applyFont="1" applyBorder="1" applyAlignment="1">
      <alignment horizontal="left" vertical="top"/>
    </xf>
    <xf numFmtId="2" fontId="9" fillId="0" borderId="41" xfId="0" applyNumberFormat="1" applyFont="1" applyBorder="1" applyAlignment="1">
      <alignment horizontal="left" vertical="top"/>
    </xf>
    <xf numFmtId="2" fontId="9" fillId="0" borderId="40" xfId="0" applyNumberFormat="1" applyFont="1" applyBorder="1" applyAlignment="1">
      <alignment horizontal="left" vertical="top"/>
    </xf>
    <xf numFmtId="49" fontId="5" fillId="0" borderId="40" xfId="18" applyNumberFormat="1" applyFont="1" applyBorder="1" applyAlignment="1">
      <alignment horizontal="left" vertical="top"/>
    </xf>
    <xf numFmtId="49" fontId="5" fillId="5" borderId="40" xfId="18" applyNumberFormat="1" applyFont="1" applyFill="1" applyBorder="1" applyAlignment="1">
      <alignment horizontal="left" vertical="top"/>
    </xf>
    <xf numFmtId="2" fontId="19" fillId="5" borderId="40" xfId="0" applyNumberFormat="1" applyFont="1" applyFill="1" applyBorder="1" applyAlignment="1">
      <alignment horizontal="left" vertical="top"/>
    </xf>
    <xf numFmtId="49" fontId="9" fillId="5" borderId="40" xfId="18" applyNumberFormat="1" applyFont="1" applyFill="1" applyBorder="1" applyAlignment="1">
      <alignment horizontal="left" vertical="top"/>
    </xf>
    <xf numFmtId="3" fontId="8" fillId="4" borderId="25" xfId="19" applyNumberFormat="1" applyFont="1" applyFill="1" applyBorder="1" applyAlignment="1">
      <alignment horizontal="center" vertical="center" wrapText="1"/>
    </xf>
    <xf numFmtId="3" fontId="8" fillId="4" borderId="38" xfId="19" applyNumberFormat="1" applyFont="1" applyFill="1" applyBorder="1" applyAlignment="1">
      <alignment horizontal="center" vertical="center" wrapText="1"/>
    </xf>
    <xf numFmtId="4" fontId="8" fillId="4" borderId="33" xfId="19" applyNumberFormat="1" applyFont="1" applyFill="1" applyBorder="1" applyAlignment="1">
      <alignment horizontal="center" vertical="center" wrapText="1"/>
    </xf>
    <xf numFmtId="4" fontId="8" fillId="4" borderId="5" xfId="19" applyNumberFormat="1" applyFont="1" applyFill="1" applyBorder="1" applyAlignment="1">
      <alignment horizontal="center" vertical="center" wrapText="1"/>
    </xf>
    <xf numFmtId="4" fontId="8" fillId="4" borderId="25" xfId="19" applyNumberFormat="1" applyFont="1" applyFill="1" applyBorder="1" applyAlignment="1">
      <alignment horizontal="center" vertical="center" wrapText="1"/>
    </xf>
    <xf numFmtId="4" fontId="8" fillId="4" borderId="2" xfId="19" applyNumberFormat="1" applyFont="1" applyFill="1" applyBorder="1" applyAlignment="1">
      <alignment horizontal="center" vertical="center" wrapText="1"/>
    </xf>
    <xf numFmtId="4" fontId="8" fillId="0" borderId="38" xfId="0" applyNumberFormat="1" applyFont="1" applyBorder="1"/>
    <xf numFmtId="0" fontId="6" fillId="0" borderId="0" xfId="0" applyFont="1" applyAlignment="1">
      <alignment vertical="top"/>
    </xf>
    <xf numFmtId="0" fontId="35" fillId="0" borderId="0" xfId="0" applyFont="1"/>
    <xf numFmtId="0" fontId="40" fillId="0" borderId="0" xfId="0" applyFont="1" applyAlignment="1">
      <alignment vertical="center" textRotation="90" wrapText="1"/>
    </xf>
    <xf numFmtId="3" fontId="6" fillId="0" borderId="38" xfId="0" applyNumberFormat="1" applyFont="1" applyBorder="1" applyAlignment="1">
      <alignment horizontal="center" vertical="center"/>
    </xf>
    <xf numFmtId="0" fontId="5" fillId="0" borderId="0" xfId="0" applyFont="1" applyAlignment="1">
      <alignment vertical="center" textRotation="90" wrapText="1"/>
    </xf>
    <xf numFmtId="0" fontId="37" fillId="0" borderId="39" xfId="0" applyFont="1" applyBorder="1" applyAlignment="1">
      <alignment horizontal="center" vertical="center" wrapText="1"/>
    </xf>
    <xf numFmtId="176" fontId="0" fillId="0" borderId="42" xfId="0" applyNumberFormat="1" applyBorder="1" applyAlignment="1">
      <alignment vertical="center"/>
    </xf>
    <xf numFmtId="176" fontId="35" fillId="0" borderId="42" xfId="0" applyNumberFormat="1" applyFont="1" applyBorder="1" applyAlignment="1">
      <alignment vertical="center"/>
    </xf>
    <xf numFmtId="3" fontId="38" fillId="0" borderId="38" xfId="0" applyNumberFormat="1" applyFont="1" applyBorder="1" applyAlignment="1">
      <alignment horizontal="center" vertical="center" wrapText="1"/>
    </xf>
    <xf numFmtId="44" fontId="38" fillId="0" borderId="38" xfId="0" applyNumberFormat="1" applyFont="1" applyBorder="1" applyAlignment="1">
      <alignment horizontal="center" vertical="center" wrapText="1"/>
    </xf>
    <xf numFmtId="3" fontId="38" fillId="0" borderId="0" xfId="0" applyNumberFormat="1" applyFont="1" applyAlignment="1">
      <alignment horizontal="center" vertical="center" wrapText="1"/>
    </xf>
    <xf numFmtId="4" fontId="5" fillId="9" borderId="38" xfId="0" applyNumberFormat="1" applyFont="1" applyFill="1" applyBorder="1" applyAlignment="1">
      <alignment horizontal="right" vertical="center"/>
    </xf>
    <xf numFmtId="176" fontId="35" fillId="0" borderId="38" xfId="0" applyNumberFormat="1" applyFont="1" applyBorder="1" applyAlignment="1">
      <alignment vertical="center"/>
    </xf>
    <xf numFmtId="176" fontId="35" fillId="0" borderId="0" xfId="0" applyNumberFormat="1" applyFont="1" applyAlignment="1">
      <alignment vertical="center"/>
    </xf>
    <xf numFmtId="4" fontId="39" fillId="0" borderId="0" xfId="0" applyNumberFormat="1" applyFont="1" applyAlignment="1">
      <alignment horizontal="left" vertical="center" wrapText="1"/>
    </xf>
    <xf numFmtId="175" fontId="38" fillId="0" borderId="0" xfId="0" applyNumberFormat="1" applyFont="1" applyAlignment="1">
      <alignment horizontal="right" vertical="center"/>
    </xf>
    <xf numFmtId="4" fontId="39" fillId="0" borderId="0" xfId="0" applyNumberFormat="1" applyFont="1" applyAlignment="1">
      <alignment horizontal="left" vertical="center"/>
    </xf>
    <xf numFmtId="4" fontId="38" fillId="0" borderId="0" xfId="0" applyNumberFormat="1" applyFont="1" applyAlignment="1">
      <alignment horizontal="center" vertical="center"/>
    </xf>
    <xf numFmtId="4" fontId="39" fillId="0" borderId="0" xfId="0" applyNumberFormat="1" applyFont="1" applyAlignment="1">
      <alignment horizontal="right" vertical="center"/>
    </xf>
    <xf numFmtId="0" fontId="42" fillId="0" borderId="0" xfId="0" applyFont="1"/>
    <xf numFmtId="0" fontId="8" fillId="0" borderId="0" xfId="23" applyFont="1"/>
    <xf numFmtId="0" fontId="8" fillId="0" borderId="22" xfId="23" applyFont="1" applyBorder="1" applyAlignment="1">
      <alignment horizontal="center" vertical="center" textRotation="255" wrapText="1"/>
    </xf>
    <xf numFmtId="0" fontId="8" fillId="0" borderId="19" xfId="23" applyFont="1" applyBorder="1" applyAlignment="1">
      <alignment horizontal="center" vertical="center" textRotation="255" wrapText="1"/>
    </xf>
    <xf numFmtId="0" fontId="8" fillId="0" borderId="32" xfId="23" applyFont="1" applyBorder="1" applyAlignment="1">
      <alignment horizontal="center" vertical="center" textRotation="255" wrapText="1"/>
    </xf>
    <xf numFmtId="0" fontId="6" fillId="0" borderId="39" xfId="23" applyBorder="1" applyAlignment="1">
      <alignment horizontal="center" vertical="center" textRotation="255" wrapText="1"/>
    </xf>
    <xf numFmtId="4" fontId="28" fillId="0" borderId="38" xfId="23" applyNumberFormat="1" applyFont="1" applyBorder="1" applyAlignment="1">
      <alignment horizontal="center" vertical="center" wrapText="1"/>
    </xf>
    <xf numFmtId="0" fontId="6" fillId="0" borderId="31" xfId="23" applyBorder="1" applyAlignment="1">
      <alignment horizontal="center" vertical="center" textRotation="255" wrapText="1"/>
    </xf>
    <xf numFmtId="0" fontId="6" fillId="0" borderId="9" xfId="23" applyBorder="1" applyAlignment="1">
      <alignment horizontal="center" vertical="center" wrapText="1"/>
    </xf>
    <xf numFmtId="0" fontId="6" fillId="0" borderId="40" xfId="23" applyBorder="1" applyAlignment="1">
      <alignment horizontal="center" vertical="center" wrapText="1"/>
    </xf>
    <xf numFmtId="0" fontId="8" fillId="0" borderId="29" xfId="23" applyFont="1" applyBorder="1" applyAlignment="1">
      <alignment horizontal="center" vertical="center" wrapText="1"/>
    </xf>
    <xf numFmtId="0" fontId="8" fillId="0" borderId="30" xfId="23" applyFont="1" applyBorder="1" applyAlignment="1">
      <alignment horizontal="center" vertical="center" wrapText="1"/>
    </xf>
    <xf numFmtId="0" fontId="6" fillId="0" borderId="42" xfId="23" applyBorder="1" applyAlignment="1">
      <alignment horizontal="center" vertical="center" wrapText="1"/>
    </xf>
    <xf numFmtId="0" fontId="8" fillId="0" borderId="32" xfId="23" applyFont="1" applyBorder="1" applyAlignment="1">
      <alignment horizontal="center" vertical="center" wrapText="1"/>
    </xf>
    <xf numFmtId="0" fontId="6" fillId="0" borderId="38" xfId="23" applyBorder="1" applyAlignment="1">
      <alignment horizontal="center" vertical="center" textRotation="255" wrapText="1"/>
    </xf>
    <xf numFmtId="4" fontId="6" fillId="3" borderId="38" xfId="23" applyNumberFormat="1" applyFill="1" applyBorder="1" applyAlignment="1">
      <alignment horizontal="center" vertical="center" wrapText="1"/>
    </xf>
    <xf numFmtId="49" fontId="9" fillId="5" borderId="9" xfId="23" applyNumberFormat="1" applyFont="1" applyFill="1" applyBorder="1" applyAlignment="1">
      <alignment horizontal="left" vertical="top"/>
    </xf>
    <xf numFmtId="0" fontId="6" fillId="5" borderId="40" xfId="23" applyFill="1" applyBorder="1" applyAlignment="1">
      <alignment horizontal="center" vertical="center" wrapText="1"/>
    </xf>
    <xf numFmtId="2" fontId="9" fillId="5" borderId="40" xfId="23" applyNumberFormat="1" applyFont="1" applyFill="1" applyBorder="1" applyAlignment="1">
      <alignment horizontal="left" vertical="top"/>
    </xf>
    <xf numFmtId="1" fontId="9" fillId="5" borderId="38" xfId="23" applyNumberFormat="1" applyFont="1" applyFill="1" applyBorder="1" applyAlignment="1">
      <alignment horizontal="left" vertical="top"/>
    </xf>
    <xf numFmtId="4" fontId="26" fillId="5" borderId="38" xfId="23" applyNumberFormat="1" applyFont="1" applyFill="1" applyBorder="1" applyAlignment="1" applyProtection="1">
      <alignment horizontal="center" vertical="center"/>
      <protection locked="0"/>
    </xf>
    <xf numFmtId="4" fontId="20" fillId="5" borderId="38" xfId="23" applyNumberFormat="1" applyFont="1" applyFill="1" applyBorder="1" applyAlignment="1" applyProtection="1">
      <alignment horizontal="center" vertical="center"/>
      <protection locked="0"/>
    </xf>
    <xf numFmtId="3" fontId="5" fillId="5" borderId="38" xfId="18" applyNumberFormat="1" applyFont="1" applyFill="1" applyBorder="1" applyAlignment="1">
      <alignment horizontal="center" vertical="center"/>
    </xf>
    <xf numFmtId="3" fontId="9" fillId="5" borderId="38" xfId="23" applyNumberFormat="1" applyFont="1" applyFill="1" applyBorder="1" applyAlignment="1">
      <alignment horizontal="center" vertical="center"/>
    </xf>
    <xf numFmtId="4" fontId="8" fillId="5" borderId="38" xfId="19" applyNumberFormat="1" applyFont="1" applyFill="1" applyBorder="1" applyAlignment="1">
      <alignment horizontal="center" vertical="center" wrapText="1"/>
    </xf>
    <xf numFmtId="4" fontId="8" fillId="4" borderId="38" xfId="19" applyNumberFormat="1" applyFont="1" applyFill="1" applyBorder="1" applyAlignment="1">
      <alignment horizontal="center" vertical="center" wrapText="1"/>
    </xf>
    <xf numFmtId="4" fontId="8" fillId="0" borderId="38" xfId="19" applyNumberFormat="1" applyFont="1" applyBorder="1" applyAlignment="1">
      <alignment horizontal="center" vertical="center" wrapText="1"/>
    </xf>
    <xf numFmtId="4" fontId="8" fillId="5" borderId="38" xfId="23" applyNumberFormat="1" applyFont="1" applyFill="1" applyBorder="1"/>
    <xf numFmtId="49" fontId="9" fillId="5" borderId="40" xfId="23" applyNumberFormat="1" applyFont="1" applyFill="1" applyBorder="1" applyAlignment="1">
      <alignment horizontal="left" vertical="top"/>
    </xf>
    <xf numFmtId="49" fontId="9" fillId="5" borderId="38" xfId="23" applyNumberFormat="1" applyFont="1" applyFill="1" applyBorder="1" applyAlignment="1">
      <alignment horizontal="left" vertical="top"/>
    </xf>
    <xf numFmtId="4" fontId="8" fillId="4" borderId="31" xfId="19" applyNumberFormat="1" applyFont="1" applyFill="1" applyBorder="1" applyAlignment="1">
      <alignment horizontal="center" vertical="center" wrapText="1"/>
    </xf>
    <xf numFmtId="170" fontId="9" fillId="5" borderId="38" xfId="23" applyNumberFormat="1" applyFont="1" applyFill="1" applyBorder="1" applyAlignment="1">
      <alignment horizontal="center" vertical="center"/>
    </xf>
    <xf numFmtId="174" fontId="26" fillId="5" borderId="38" xfId="56" applyNumberFormat="1" applyFont="1" applyFill="1" applyBorder="1" applyAlignment="1">
      <alignment horizontal="center" vertical="center"/>
    </xf>
    <xf numFmtId="0" fontId="26" fillId="5" borderId="38" xfId="23" applyFont="1" applyFill="1" applyBorder="1" applyAlignment="1">
      <alignment horizontal="center" vertical="center"/>
    </xf>
    <xf numFmtId="3" fontId="26" fillId="5" borderId="38" xfId="20" applyNumberFormat="1" applyFont="1" applyFill="1" applyBorder="1" applyAlignment="1">
      <alignment horizontal="center" vertical="center"/>
    </xf>
    <xf numFmtId="172" fontId="26" fillId="5" borderId="38" xfId="23" applyNumberFormat="1" applyFont="1" applyFill="1" applyBorder="1" applyAlignment="1">
      <alignment horizontal="center" vertical="center"/>
    </xf>
    <xf numFmtId="4" fontId="26" fillId="2" borderId="38" xfId="23" applyNumberFormat="1" applyFont="1" applyFill="1" applyBorder="1" applyAlignment="1" applyProtection="1">
      <alignment horizontal="center" vertical="center"/>
      <protection locked="0"/>
    </xf>
    <xf numFmtId="4" fontId="20" fillId="2" borderId="38" xfId="23" applyNumberFormat="1" applyFont="1" applyFill="1" applyBorder="1" applyAlignment="1" applyProtection="1">
      <alignment horizontal="center" vertical="center"/>
      <protection locked="0"/>
    </xf>
    <xf numFmtId="49" fontId="6" fillId="5" borderId="40" xfId="23" applyNumberFormat="1" applyFill="1" applyBorder="1" applyAlignment="1">
      <alignment horizontal="center" vertical="center" wrapText="1"/>
    </xf>
    <xf numFmtId="171" fontId="26" fillId="5" borderId="38" xfId="23" applyNumberFormat="1" applyFont="1" applyFill="1" applyBorder="1" applyAlignment="1">
      <alignment horizontal="center" vertical="center"/>
    </xf>
    <xf numFmtId="4" fontId="24" fillId="4" borderId="45" xfId="45" applyNumberFormat="1" applyFont="1" applyFill="1" applyBorder="1" applyAlignment="1">
      <alignment horizontal="center" vertical="center"/>
    </xf>
    <xf numFmtId="4" fontId="26" fillId="0" borderId="38" xfId="23" applyNumberFormat="1" applyFont="1" applyBorder="1" applyAlignment="1" applyProtection="1">
      <alignment horizontal="center" vertical="center"/>
      <protection locked="0"/>
    </xf>
    <xf numFmtId="4" fontId="20" fillId="0" borderId="38" xfId="23" applyNumberFormat="1" applyFont="1" applyBorder="1" applyAlignment="1" applyProtection="1">
      <alignment horizontal="center" vertical="center"/>
      <protection locked="0"/>
    </xf>
    <xf numFmtId="4" fontId="8" fillId="6" borderId="38" xfId="19" applyNumberFormat="1" applyFont="1" applyFill="1" applyBorder="1" applyAlignment="1">
      <alignment horizontal="center" vertical="center" wrapText="1"/>
    </xf>
    <xf numFmtId="49" fontId="9" fillId="5" borderId="9" xfId="23" quotePrefix="1" applyNumberFormat="1" applyFont="1" applyFill="1" applyBorder="1" applyAlignment="1">
      <alignment horizontal="left" vertical="center"/>
    </xf>
    <xf numFmtId="49" fontId="9" fillId="5" borderId="38" xfId="23" quotePrefix="1" applyNumberFormat="1" applyFont="1" applyFill="1" applyBorder="1" applyAlignment="1">
      <alignment horizontal="left" vertical="top"/>
    </xf>
    <xf numFmtId="49" fontId="9" fillId="5" borderId="9" xfId="23" quotePrefix="1" applyNumberFormat="1" applyFont="1" applyFill="1" applyBorder="1" applyAlignment="1">
      <alignment horizontal="left" vertical="top"/>
    </xf>
    <xf numFmtId="49" fontId="5" fillId="5" borderId="38" xfId="18" applyNumberFormat="1" applyFont="1" applyFill="1" applyBorder="1" applyAlignment="1">
      <alignment horizontal="left" vertical="top"/>
    </xf>
    <xf numFmtId="0" fontId="9" fillId="5" borderId="38" xfId="23" applyFont="1" applyFill="1" applyBorder="1" applyAlignment="1">
      <alignment horizontal="center" vertical="center"/>
    </xf>
    <xf numFmtId="3" fontId="5" fillId="5" borderId="41" xfId="18" applyNumberFormat="1" applyFont="1" applyFill="1" applyBorder="1" applyAlignment="1">
      <alignment vertical="top"/>
    </xf>
    <xf numFmtId="3" fontId="5" fillId="5" borderId="40" xfId="18" applyNumberFormat="1" applyFont="1" applyFill="1" applyBorder="1" applyAlignment="1">
      <alignment vertical="top"/>
    </xf>
    <xf numFmtId="49" fontId="9" fillId="5" borderId="38" xfId="18" applyNumberFormat="1" applyFont="1" applyFill="1" applyBorder="1" applyAlignment="1">
      <alignment horizontal="left" vertical="top"/>
    </xf>
    <xf numFmtId="0" fontId="30" fillId="5" borderId="40" xfId="23" applyFont="1" applyFill="1" applyBorder="1" applyAlignment="1">
      <alignment horizontal="center" vertical="center" wrapText="1"/>
    </xf>
    <xf numFmtId="4" fontId="32" fillId="4" borderId="31" xfId="19" applyNumberFormat="1" applyFont="1" applyFill="1" applyBorder="1" applyAlignment="1">
      <alignment horizontal="center" vertical="center" wrapText="1"/>
    </xf>
    <xf numFmtId="4" fontId="32" fillId="4" borderId="38" xfId="19" applyNumberFormat="1" applyFont="1" applyFill="1" applyBorder="1" applyAlignment="1">
      <alignment horizontal="center" vertical="center" wrapText="1"/>
    </xf>
    <xf numFmtId="4" fontId="26" fillId="6" borderId="38" xfId="23" applyNumberFormat="1" applyFont="1" applyFill="1" applyBorder="1" applyAlignment="1" applyProtection="1">
      <alignment horizontal="center" vertical="center"/>
      <protection locked="0"/>
    </xf>
    <xf numFmtId="4" fontId="20" fillId="6" borderId="38" xfId="23" applyNumberFormat="1" applyFont="1" applyFill="1" applyBorder="1" applyAlignment="1" applyProtection="1">
      <alignment horizontal="center" vertical="center"/>
      <protection locked="0"/>
    </xf>
    <xf numFmtId="49" fontId="19" fillId="5" borderId="9" xfId="23" applyNumberFormat="1" applyFont="1" applyFill="1" applyBorder="1" applyAlignment="1">
      <alignment horizontal="left" vertical="top"/>
    </xf>
    <xf numFmtId="2" fontId="19" fillId="5" borderId="40" xfId="23" applyNumberFormat="1" applyFont="1" applyFill="1" applyBorder="1" applyAlignment="1">
      <alignment horizontal="left" vertical="top"/>
    </xf>
    <xf numFmtId="49" fontId="19" fillId="5" borderId="38" xfId="23" applyNumberFormat="1" applyFont="1" applyFill="1" applyBorder="1" applyAlignment="1">
      <alignment horizontal="left" vertical="top"/>
    </xf>
    <xf numFmtId="4" fontId="8" fillId="2" borderId="38" xfId="19" applyNumberFormat="1" applyFont="1" applyFill="1" applyBorder="1" applyAlignment="1">
      <alignment horizontal="center" vertical="center" wrapText="1"/>
    </xf>
    <xf numFmtId="4" fontId="8" fillId="2" borderId="31" xfId="19" applyNumberFormat="1" applyFont="1" applyFill="1" applyBorder="1" applyAlignment="1">
      <alignment horizontal="center" vertical="center" wrapText="1"/>
    </xf>
    <xf numFmtId="3" fontId="26" fillId="5" borderId="38" xfId="23" applyNumberFormat="1" applyFont="1" applyFill="1" applyBorder="1" applyAlignment="1">
      <alignment horizontal="center" vertical="center"/>
    </xf>
    <xf numFmtId="0" fontId="28" fillId="0" borderId="0" xfId="23" applyFont="1"/>
    <xf numFmtId="3" fontId="28" fillId="0" borderId="0" xfId="23" applyNumberFormat="1" applyFont="1"/>
    <xf numFmtId="4" fontId="28" fillId="0" borderId="0" xfId="23" applyNumberFormat="1" applyFont="1" applyAlignment="1">
      <alignment horizontal="center" vertical="center"/>
    </xf>
    <xf numFmtId="0" fontId="8" fillId="0" borderId="0" xfId="23" applyFont="1" applyAlignment="1">
      <alignment horizontal="center" vertical="center"/>
    </xf>
    <xf numFmtId="4" fontId="8" fillId="0" borderId="0" xfId="23" applyNumberFormat="1" applyFont="1" applyAlignment="1">
      <alignment horizontal="center" vertical="center"/>
    </xf>
    <xf numFmtId="0" fontId="8" fillId="4" borderId="0" xfId="23" applyFont="1" applyFill="1" applyAlignment="1">
      <alignment horizontal="center" vertical="center"/>
    </xf>
    <xf numFmtId="4" fontId="8" fillId="4" borderId="0" xfId="23" applyNumberFormat="1" applyFont="1" applyFill="1" applyAlignment="1">
      <alignment horizontal="center" vertical="center"/>
    </xf>
    <xf numFmtId="3" fontId="8" fillId="4" borderId="0" xfId="23" applyNumberFormat="1" applyFont="1" applyFill="1" applyAlignment="1">
      <alignment horizontal="center" vertical="center"/>
    </xf>
    <xf numFmtId="177" fontId="0" fillId="0" borderId="0" xfId="0" applyNumberFormat="1"/>
    <xf numFmtId="4" fontId="8" fillId="0" borderId="33" xfId="19" applyNumberFormat="1" applyFont="1" applyBorder="1" applyAlignment="1">
      <alignment horizontal="center" vertical="center" wrapText="1"/>
    </xf>
    <xf numFmtId="4" fontId="6" fillId="5" borderId="2" xfId="0" applyNumberFormat="1" applyFont="1" applyFill="1" applyBorder="1" applyAlignment="1">
      <alignment horizontal="center" vertical="center" wrapText="1"/>
    </xf>
    <xf numFmtId="4" fontId="8" fillId="5" borderId="2" xfId="19" applyNumberFormat="1" applyFont="1" applyFill="1" applyBorder="1" applyAlignment="1">
      <alignment horizontal="center" vertical="center" wrapText="1"/>
    </xf>
    <xf numFmtId="4" fontId="8" fillId="5" borderId="25" xfId="0" applyNumberFormat="1" applyFont="1" applyFill="1" applyBorder="1" applyAlignment="1">
      <alignment horizontal="center" vertical="center"/>
    </xf>
    <xf numFmtId="4" fontId="8" fillId="5" borderId="42" xfId="0" applyNumberFormat="1" applyFont="1" applyFill="1" applyBorder="1"/>
    <xf numFmtId="0" fontId="9" fillId="0" borderId="38" xfId="0" applyFont="1" applyBorder="1" applyAlignment="1">
      <alignment horizontal="center" textRotation="90" wrapText="1"/>
    </xf>
    <xf numFmtId="4" fontId="8" fillId="5" borderId="38" xfId="0" applyNumberFormat="1" applyFont="1" applyFill="1" applyBorder="1"/>
    <xf numFmtId="3" fontId="9" fillId="0" borderId="5" xfId="18" applyNumberFormat="1" applyFont="1" applyBorder="1" applyAlignment="1">
      <alignment horizontal="center" vertical="center"/>
    </xf>
    <xf numFmtId="3" fontId="9" fillId="0" borderId="33" xfId="18" applyNumberFormat="1" applyFont="1" applyBorder="1" applyAlignment="1">
      <alignment horizontal="center" vertical="center"/>
    </xf>
    <xf numFmtId="3" fontId="19" fillId="0" borderId="33" xfId="18" applyNumberFormat="1" applyFont="1" applyBorder="1" applyAlignment="1">
      <alignment horizontal="center" vertical="center"/>
    </xf>
    <xf numFmtId="4" fontId="21" fillId="0" borderId="46" xfId="19" applyNumberFormat="1" applyFont="1" applyBorder="1" applyAlignment="1">
      <alignment horizontal="center" vertical="center"/>
    </xf>
    <xf numFmtId="4" fontId="21" fillId="4" borderId="46" xfId="19" applyNumberFormat="1" applyFont="1" applyFill="1" applyBorder="1" applyAlignment="1">
      <alignment horizontal="center" vertical="center"/>
    </xf>
    <xf numFmtId="4" fontId="21" fillId="0" borderId="17" xfId="19" applyNumberFormat="1" applyFont="1" applyBorder="1" applyAlignment="1">
      <alignment horizontal="center" vertical="center"/>
    </xf>
    <xf numFmtId="49" fontId="9" fillId="0" borderId="9" xfId="23" applyNumberFormat="1" applyFont="1" applyBorder="1" applyAlignment="1">
      <alignment horizontal="left" vertical="top"/>
    </xf>
    <xf numFmtId="49" fontId="9" fillId="0" borderId="40" xfId="23" applyNumberFormat="1" applyFont="1" applyBorder="1" applyAlignment="1">
      <alignment horizontal="left" vertical="top"/>
    </xf>
    <xf numFmtId="49" fontId="9" fillId="0" borderId="30" xfId="23" applyNumberFormat="1" applyFont="1" applyBorder="1" applyAlignment="1">
      <alignment horizontal="left" vertical="top"/>
    </xf>
    <xf numFmtId="49" fontId="9" fillId="0" borderId="42" xfId="23" applyNumberFormat="1" applyFont="1" applyBorder="1" applyAlignment="1">
      <alignment horizontal="left" vertical="top"/>
    </xf>
    <xf numFmtId="170" fontId="9" fillId="0" borderId="40" xfId="23" applyNumberFormat="1" applyFont="1" applyBorder="1" applyAlignment="1">
      <alignment horizontal="center" vertical="center"/>
    </xf>
    <xf numFmtId="3" fontId="26" fillId="0" borderId="38" xfId="20" applyNumberFormat="1" applyFont="1" applyBorder="1" applyAlignment="1">
      <alignment horizontal="center" vertical="center"/>
    </xf>
    <xf numFmtId="171" fontId="26" fillId="0" borderId="38" xfId="23" applyNumberFormat="1" applyFont="1" applyBorder="1" applyAlignment="1">
      <alignment horizontal="center" vertical="center"/>
    </xf>
    <xf numFmtId="172" fontId="26" fillId="0" borderId="38" xfId="23" applyNumberFormat="1" applyFont="1" applyBorder="1" applyAlignment="1">
      <alignment horizontal="center" vertical="center"/>
    </xf>
    <xf numFmtId="3" fontId="5" fillId="0" borderId="38" xfId="18" applyNumberFormat="1" applyFont="1" applyBorder="1" applyAlignment="1">
      <alignment horizontal="center" vertical="center"/>
    </xf>
    <xf numFmtId="3" fontId="9" fillId="0" borderId="38" xfId="23" applyNumberFormat="1" applyFont="1" applyBorder="1" applyAlignment="1">
      <alignment horizontal="center" vertical="center"/>
    </xf>
    <xf numFmtId="4" fontId="8" fillId="0" borderId="38" xfId="23" applyNumberFormat="1" applyFont="1" applyBorder="1"/>
    <xf numFmtId="0" fontId="6" fillId="0" borderId="29" xfId="23" applyBorder="1" applyAlignment="1">
      <alignment horizontal="center" vertical="center" wrapText="1"/>
    </xf>
    <xf numFmtId="2" fontId="9" fillId="0" borderId="29" xfId="23" applyNumberFormat="1" applyFont="1" applyBorder="1" applyAlignment="1">
      <alignment horizontal="left" vertical="top"/>
    </xf>
    <xf numFmtId="0" fontId="5" fillId="0" borderId="31" xfId="18" applyFont="1" applyBorder="1" applyAlignment="1">
      <alignment horizontal="left" vertical="top"/>
    </xf>
    <xf numFmtId="0" fontId="9" fillId="0" borderId="31" xfId="23" applyFont="1" applyBorder="1" applyAlignment="1">
      <alignment horizontal="center" vertical="center"/>
    </xf>
    <xf numFmtId="3" fontId="5" fillId="0" borderId="31" xfId="18" applyNumberFormat="1" applyFont="1" applyBorder="1" applyAlignment="1">
      <alignment horizontal="center" vertical="center"/>
    </xf>
    <xf numFmtId="2" fontId="9" fillId="0" borderId="40" xfId="23" applyNumberFormat="1" applyFont="1" applyBorder="1" applyAlignment="1">
      <alignment horizontal="left" vertical="top"/>
    </xf>
    <xf numFmtId="0" fontId="9" fillId="0" borderId="38" xfId="23" applyFont="1" applyBorder="1" applyAlignment="1">
      <alignment horizontal="left" vertical="top"/>
    </xf>
    <xf numFmtId="0" fontId="9" fillId="0" borderId="42" xfId="23" applyFont="1" applyBorder="1" applyAlignment="1">
      <alignment horizontal="left" vertical="top"/>
    </xf>
    <xf numFmtId="49" fontId="9" fillId="0" borderId="37" xfId="23" applyNumberFormat="1" applyFont="1" applyBorder="1" applyAlignment="1">
      <alignment horizontal="left" vertical="top"/>
    </xf>
    <xf numFmtId="49" fontId="9" fillId="0" borderId="29" xfId="23" applyNumberFormat="1" applyFont="1" applyBorder="1" applyAlignment="1">
      <alignment horizontal="left" vertical="top"/>
    </xf>
    <xf numFmtId="2" fontId="9" fillId="0" borderId="30" xfId="23" applyNumberFormat="1" applyFont="1" applyBorder="1" applyAlignment="1">
      <alignment horizontal="left" vertical="top"/>
    </xf>
    <xf numFmtId="0" fontId="9" fillId="0" borderId="32" xfId="23" applyFont="1" applyBorder="1" applyAlignment="1">
      <alignment horizontal="left" vertical="top"/>
    </xf>
    <xf numFmtId="49" fontId="5" fillId="0" borderId="38" xfId="18" applyNumberFormat="1" applyFont="1" applyBorder="1" applyAlignment="1">
      <alignment horizontal="left" vertical="top"/>
    </xf>
    <xf numFmtId="3" fontId="9" fillId="0" borderId="31" xfId="23" applyNumberFormat="1" applyFont="1" applyBorder="1" applyAlignment="1">
      <alignment horizontal="center" vertical="center"/>
    </xf>
    <xf numFmtId="2" fontId="9" fillId="0" borderId="41" xfId="23" applyNumberFormat="1" applyFont="1" applyBorder="1" applyAlignment="1">
      <alignment horizontal="left" vertical="top"/>
    </xf>
    <xf numFmtId="0" fontId="26" fillId="0" borderId="38" xfId="23" applyFont="1" applyBorder="1" applyAlignment="1">
      <alignment horizontal="center" vertical="center"/>
    </xf>
    <xf numFmtId="3" fontId="26" fillId="0" borderId="38" xfId="23" applyNumberFormat="1" applyFont="1" applyBorder="1" applyAlignment="1">
      <alignment horizontal="center" vertical="center"/>
    </xf>
    <xf numFmtId="0" fontId="9" fillId="0" borderId="31" xfId="23" applyFont="1" applyBorder="1" applyAlignment="1">
      <alignment horizontal="left" vertical="top"/>
    </xf>
    <xf numFmtId="0" fontId="26" fillId="0" borderId="31" xfId="23" applyFont="1" applyBorder="1" applyAlignment="1">
      <alignment horizontal="center" vertical="center"/>
    </xf>
    <xf numFmtId="3" fontId="26" fillId="0" borderId="31" xfId="23" applyNumberFormat="1" applyFont="1" applyBorder="1" applyAlignment="1">
      <alignment horizontal="center" vertical="center"/>
    </xf>
    <xf numFmtId="49" fontId="9" fillId="0" borderId="31" xfId="23" applyNumberFormat="1" applyFont="1" applyBorder="1" applyAlignment="1">
      <alignment horizontal="left" vertical="top"/>
    </xf>
    <xf numFmtId="0" fontId="9" fillId="0" borderId="38" xfId="23" applyFont="1" applyBorder="1" applyAlignment="1">
      <alignment horizontal="center" vertical="center"/>
    </xf>
    <xf numFmtId="49" fontId="5" fillId="0" borderId="31" xfId="18" applyNumberFormat="1" applyFont="1" applyBorder="1" applyAlignment="1">
      <alignment horizontal="left" vertical="top"/>
    </xf>
    <xf numFmtId="4" fontId="8" fillId="5" borderId="38" xfId="23" applyNumberFormat="1" applyFont="1" applyFill="1" applyBorder="1" applyAlignment="1">
      <alignment horizontal="center" vertical="center"/>
    </xf>
    <xf numFmtId="49" fontId="9" fillId="0" borderId="38" xfId="23" applyNumberFormat="1" applyFont="1" applyBorder="1" applyAlignment="1">
      <alignment horizontal="left" vertical="top"/>
    </xf>
    <xf numFmtId="1" fontId="9" fillId="0" borderId="32" xfId="23" applyNumberFormat="1" applyFont="1" applyBorder="1" applyAlignment="1">
      <alignment horizontal="left" vertical="top"/>
    </xf>
    <xf numFmtId="49" fontId="9" fillId="0" borderId="32" xfId="23" applyNumberFormat="1" applyFont="1" applyBorder="1" applyAlignment="1">
      <alignment horizontal="left" vertical="top"/>
    </xf>
    <xf numFmtId="170" fontId="9" fillId="0" borderId="29" xfId="23" applyNumberFormat="1" applyFont="1" applyBorder="1" applyAlignment="1">
      <alignment horizontal="center" vertical="center"/>
    </xf>
    <xf numFmtId="3" fontId="26" fillId="0" borderId="31" xfId="20" applyNumberFormat="1" applyFont="1" applyBorder="1" applyAlignment="1">
      <alignment horizontal="center" vertical="center"/>
    </xf>
    <xf numFmtId="171" fontId="26" fillId="0" borderId="31" xfId="23" applyNumberFormat="1" applyFont="1" applyBorder="1" applyAlignment="1">
      <alignment horizontal="center" vertical="center"/>
    </xf>
    <xf numFmtId="172" fontId="26" fillId="0" borderId="31" xfId="23" applyNumberFormat="1" applyFont="1" applyBorder="1" applyAlignment="1">
      <alignment horizontal="center" vertical="center"/>
    </xf>
    <xf numFmtId="170" fontId="9" fillId="0" borderId="38" xfId="23" applyNumberFormat="1" applyFont="1" applyBorder="1" applyAlignment="1">
      <alignment horizontal="center" vertical="center"/>
    </xf>
    <xf numFmtId="1" fontId="9" fillId="0" borderId="42" xfId="23" applyNumberFormat="1" applyFont="1" applyBorder="1" applyAlignment="1">
      <alignment horizontal="left" vertical="top"/>
    </xf>
    <xf numFmtId="0" fontId="5" fillId="0" borderId="38" xfId="18" applyFont="1" applyBorder="1" applyAlignment="1">
      <alignment horizontal="left" vertical="top"/>
    </xf>
    <xf numFmtId="3" fontId="5" fillId="0" borderId="31" xfId="18" applyNumberFormat="1" applyFont="1" applyBorder="1" applyAlignment="1">
      <alignment horizontal="center" vertical="top"/>
    </xf>
    <xf numFmtId="3" fontId="9" fillId="0" borderId="31" xfId="23" applyNumberFormat="1" applyFont="1" applyBorder="1" applyAlignment="1">
      <alignment horizontal="center" vertical="top"/>
    </xf>
    <xf numFmtId="0" fontId="5" fillId="0" borderId="42" xfId="18" applyFont="1" applyBorder="1" applyAlignment="1">
      <alignment horizontal="left" vertical="top"/>
    </xf>
    <xf numFmtId="0" fontId="9" fillId="0" borderId="42" xfId="18" applyFont="1" applyBorder="1" applyAlignment="1">
      <alignment horizontal="left" vertical="top"/>
    </xf>
    <xf numFmtId="0" fontId="19" fillId="0" borderId="42" xfId="23" applyFont="1" applyBorder="1" applyAlignment="1">
      <alignment horizontal="left" vertical="top"/>
    </xf>
    <xf numFmtId="170" fontId="19" fillId="0" borderId="40" xfId="23" applyNumberFormat="1" applyFont="1" applyBorder="1" applyAlignment="1">
      <alignment horizontal="center" vertical="center"/>
    </xf>
    <xf numFmtId="3" fontId="20" fillId="0" borderId="38" xfId="20" applyNumberFormat="1" applyFont="1" applyBorder="1" applyAlignment="1">
      <alignment horizontal="center" vertical="center"/>
    </xf>
    <xf numFmtId="171" fontId="20" fillId="0" borderId="38" xfId="23" applyNumberFormat="1" applyFont="1" applyBorder="1" applyAlignment="1">
      <alignment horizontal="center" vertical="center"/>
    </xf>
    <xf numFmtId="2" fontId="19" fillId="0" borderId="40" xfId="23" applyNumberFormat="1" applyFont="1" applyBorder="1" applyAlignment="1">
      <alignment horizontal="left" vertical="top"/>
    </xf>
    <xf numFmtId="49" fontId="6" fillId="0" borderId="40" xfId="23" applyNumberFormat="1" applyBorder="1" applyAlignment="1">
      <alignment horizontal="center" vertical="center" wrapText="1"/>
    </xf>
    <xf numFmtId="0" fontId="6" fillId="0" borderId="0" xfId="23" applyAlignment="1">
      <alignment vertical="top"/>
    </xf>
    <xf numFmtId="0" fontId="9" fillId="0" borderId="38" xfId="18" applyFont="1" applyBorder="1" applyAlignment="1">
      <alignment horizontal="left" vertical="top"/>
    </xf>
    <xf numFmtId="0" fontId="27" fillId="0" borderId="16" xfId="23" applyFont="1" applyBorder="1" applyAlignment="1">
      <alignment vertical="center"/>
    </xf>
    <xf numFmtId="0" fontId="27" fillId="0" borderId="17" xfId="23" applyFont="1" applyBorder="1" applyAlignment="1">
      <alignment vertical="center"/>
    </xf>
    <xf numFmtId="0" fontId="27" fillId="0" borderId="38" xfId="23" applyFont="1" applyBorder="1" applyAlignment="1">
      <alignment vertical="center"/>
    </xf>
    <xf numFmtId="4" fontId="33" fillId="0" borderId="8" xfId="19" applyNumberFormat="1" applyFont="1" applyBorder="1" applyAlignment="1">
      <alignment horizontal="center" vertical="center"/>
    </xf>
    <xf numFmtId="0" fontId="9" fillId="0" borderId="38" xfId="23" applyFont="1" applyBorder="1" applyAlignment="1">
      <alignment horizontal="center" textRotation="90" wrapText="1"/>
    </xf>
    <xf numFmtId="4" fontId="32" fillId="0" borderId="38" xfId="23" applyNumberFormat="1" applyFont="1" applyBorder="1"/>
    <xf numFmtId="3" fontId="9" fillId="0" borderId="31" xfId="18" applyNumberFormat="1" applyFont="1" applyBorder="1" applyAlignment="1">
      <alignment horizontal="center" vertical="center"/>
    </xf>
    <xf numFmtId="3" fontId="9" fillId="0" borderId="38" xfId="18" applyNumberFormat="1" applyFont="1" applyBorder="1" applyAlignment="1">
      <alignment horizontal="center" vertical="center"/>
    </xf>
    <xf numFmtId="3" fontId="9" fillId="5" borderId="31" xfId="18" applyNumberFormat="1" applyFont="1" applyFill="1" applyBorder="1" applyAlignment="1">
      <alignment horizontal="center" vertical="center"/>
    </xf>
    <xf numFmtId="3" fontId="19" fillId="0" borderId="38" xfId="18" applyNumberFormat="1" applyFont="1" applyBorder="1" applyAlignment="1">
      <alignment horizontal="center" vertical="center"/>
    </xf>
    <xf numFmtId="0" fontId="9" fillId="0" borderId="28" xfId="0" applyFont="1" applyBorder="1" applyAlignment="1">
      <alignment horizontal="left" vertical="top"/>
    </xf>
    <xf numFmtId="0" fontId="9" fillId="0" borderId="4" xfId="0" applyFont="1" applyBorder="1" applyAlignment="1">
      <alignment horizontal="left" vertical="top"/>
    </xf>
    <xf numFmtId="0" fontId="9" fillId="5" borderId="35" xfId="0" applyFont="1" applyFill="1" applyBorder="1" applyAlignment="1">
      <alignment horizontal="left" vertical="top"/>
    </xf>
    <xf numFmtId="4" fontId="39" fillId="0" borderId="43" xfId="0" applyNumberFormat="1" applyFont="1" applyBorder="1" applyAlignment="1">
      <alignment horizontal="center" vertical="center"/>
    </xf>
    <xf numFmtId="4" fontId="39" fillId="0" borderId="44" xfId="0" applyNumberFormat="1" applyFont="1" applyBorder="1" applyAlignment="1">
      <alignment horizontal="center" vertical="center"/>
    </xf>
    <xf numFmtId="175" fontId="38" fillId="0" borderId="44" xfId="0" applyNumberFormat="1" applyFont="1" applyBorder="1" applyAlignment="1">
      <alignment horizontal="center" vertical="center"/>
    </xf>
    <xf numFmtId="3" fontId="38" fillId="0" borderId="32" xfId="0" applyNumberFormat="1" applyFont="1" applyBorder="1" applyAlignment="1">
      <alignment horizontal="center" vertical="center" wrapText="1"/>
    </xf>
    <xf numFmtId="175" fontId="38" fillId="0" borderId="44" xfId="0" applyNumberFormat="1" applyFont="1" applyBorder="1" applyAlignment="1">
      <alignment horizontal="left" vertical="center"/>
    </xf>
    <xf numFmtId="175" fontId="38" fillId="0" borderId="44" xfId="0" applyNumberFormat="1" applyFont="1" applyBorder="1" applyAlignment="1">
      <alignment horizontal="left" vertical="center" wrapText="1"/>
    </xf>
    <xf numFmtId="0" fontId="34" fillId="7" borderId="40" xfId="0" applyFont="1" applyFill="1" applyBorder="1" applyAlignment="1">
      <alignment vertical="center" wrapText="1"/>
    </xf>
    <xf numFmtId="4" fontId="8" fillId="5" borderId="20" xfId="0" applyNumberFormat="1" applyFont="1" applyFill="1" applyBorder="1" applyAlignment="1">
      <alignment horizontal="center" vertical="center"/>
    </xf>
    <xf numFmtId="4" fontId="8" fillId="0" borderId="38" xfId="0" applyNumberFormat="1" applyFont="1" applyBorder="1" applyAlignment="1">
      <alignment horizontal="center" vertical="center"/>
    </xf>
    <xf numFmtId="4" fontId="32" fillId="0" borderId="38" xfId="0" applyNumberFormat="1" applyFont="1" applyBorder="1" applyAlignment="1">
      <alignment horizontal="center" vertical="center"/>
    </xf>
    <xf numFmtId="4" fontId="8" fillId="5" borderId="38" xfId="0" applyNumberFormat="1" applyFont="1" applyFill="1" applyBorder="1" applyAlignment="1">
      <alignment horizontal="center" vertical="center"/>
    </xf>
    <xf numFmtId="3" fontId="9" fillId="5" borderId="31" xfId="20" applyNumberFormat="1" applyFont="1" applyFill="1" applyBorder="1" applyAlignment="1">
      <alignment horizontal="center" vertical="center"/>
    </xf>
    <xf numFmtId="4" fontId="32" fillId="5" borderId="38" xfId="19" applyNumberFormat="1" applyFont="1" applyFill="1" applyBorder="1" applyAlignment="1">
      <alignment horizontal="center" vertical="center" wrapText="1"/>
    </xf>
    <xf numFmtId="4" fontId="6" fillId="5" borderId="38" xfId="23" applyNumberFormat="1" applyFill="1" applyBorder="1" applyAlignment="1">
      <alignment horizontal="center" vertical="center" wrapText="1"/>
    </xf>
    <xf numFmtId="43" fontId="8" fillId="0" borderId="0" xfId="50" applyFont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14" xfId="23" applyFont="1" applyBorder="1" applyAlignment="1">
      <alignment horizontal="center" vertical="center" wrapText="1"/>
    </xf>
    <xf numFmtId="177" fontId="0" fillId="0" borderId="38" xfId="56" applyNumberFormat="1" applyFont="1" applyBorder="1"/>
    <xf numFmtId="9" fontId="0" fillId="0" borderId="38" xfId="58" applyFont="1" applyFill="1" applyBorder="1"/>
    <xf numFmtId="177" fontId="0" fillId="8" borderId="38" xfId="56" applyNumberFormat="1" applyFont="1" applyFill="1" applyBorder="1"/>
    <xf numFmtId="9" fontId="0" fillId="8" borderId="38" xfId="58" applyFont="1" applyFill="1" applyBorder="1"/>
    <xf numFmtId="173" fontId="0" fillId="0" borderId="0" xfId="0" applyNumberFormat="1"/>
    <xf numFmtId="0" fontId="0" fillId="0" borderId="39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3" fontId="26" fillId="5" borderId="34" xfId="18" applyNumberFormat="1" applyFont="1" applyFill="1" applyBorder="1" applyAlignment="1">
      <alignment horizontal="left" vertical="center" wrapText="1"/>
    </xf>
    <xf numFmtId="3" fontId="26" fillId="5" borderId="36" xfId="18" applyNumberFormat="1" applyFont="1" applyFill="1" applyBorder="1" applyAlignment="1">
      <alignment horizontal="left" vertical="center" wrapText="1"/>
    </xf>
    <xf numFmtId="3" fontId="26" fillId="5" borderId="35" xfId="18" applyNumberFormat="1" applyFont="1" applyFill="1" applyBorder="1" applyAlignment="1">
      <alignment horizontal="left" vertical="center" wrapText="1"/>
    </xf>
    <xf numFmtId="3" fontId="5" fillId="0" borderId="34" xfId="18" applyNumberFormat="1" applyFont="1" applyBorder="1" applyAlignment="1">
      <alignment horizontal="left" vertical="center" wrapText="1"/>
    </xf>
    <xf numFmtId="3" fontId="5" fillId="0" borderId="36" xfId="18" applyNumberFormat="1" applyFont="1" applyBorder="1" applyAlignment="1">
      <alignment horizontal="left" vertical="center" wrapText="1"/>
    </xf>
    <xf numFmtId="3" fontId="5" fillId="0" borderId="35" xfId="18" applyNumberFormat="1" applyFont="1" applyBorder="1" applyAlignment="1">
      <alignment horizontal="left" vertical="center" wrapText="1"/>
    </xf>
    <xf numFmtId="3" fontId="26" fillId="5" borderId="42" xfId="18" applyNumberFormat="1" applyFont="1" applyFill="1" applyBorder="1" applyAlignment="1">
      <alignment horizontal="left" vertical="center" wrapText="1"/>
    </xf>
    <xf numFmtId="3" fontId="26" fillId="5" borderId="41" xfId="18" applyNumberFormat="1" applyFont="1" applyFill="1" applyBorder="1" applyAlignment="1">
      <alignment horizontal="left" vertical="center" wrapText="1"/>
    </xf>
    <xf numFmtId="3" fontId="26" fillId="5" borderId="40" xfId="18" applyNumberFormat="1" applyFont="1" applyFill="1" applyBorder="1" applyAlignment="1">
      <alignment horizontal="left" vertical="center" wrapText="1"/>
    </xf>
    <xf numFmtId="3" fontId="5" fillId="0" borderId="42" xfId="18" applyNumberFormat="1" applyFont="1" applyBorder="1" applyAlignment="1">
      <alignment horizontal="left" vertical="center" wrapText="1"/>
    </xf>
    <xf numFmtId="3" fontId="5" fillId="0" borderId="41" xfId="18" applyNumberFormat="1" applyFont="1" applyBorder="1" applyAlignment="1">
      <alignment horizontal="left" vertical="center" wrapText="1"/>
    </xf>
    <xf numFmtId="3" fontId="5" fillId="0" borderId="40" xfId="18" applyNumberFormat="1" applyFont="1" applyBorder="1" applyAlignment="1">
      <alignment horizontal="left" vertical="center" wrapText="1"/>
    </xf>
    <xf numFmtId="3" fontId="5" fillId="0" borderId="34" xfId="18" applyNumberFormat="1" applyFont="1" applyBorder="1" applyAlignment="1">
      <alignment horizontal="left" vertical="center"/>
    </xf>
    <xf numFmtId="3" fontId="5" fillId="0" borderId="36" xfId="18" applyNumberFormat="1" applyFont="1" applyBorder="1" applyAlignment="1">
      <alignment horizontal="left" vertical="center"/>
    </xf>
    <xf numFmtId="3" fontId="5" fillId="0" borderId="35" xfId="18" applyNumberFormat="1" applyFont="1" applyBorder="1" applyAlignment="1">
      <alignment horizontal="left" vertical="center"/>
    </xf>
    <xf numFmtId="3" fontId="5" fillId="5" borderId="34" xfId="18" applyNumberFormat="1" applyFont="1" applyFill="1" applyBorder="1" applyAlignment="1">
      <alignment horizontal="left" vertical="center" wrapText="1"/>
    </xf>
    <xf numFmtId="3" fontId="5" fillId="5" borderId="36" xfId="18" applyNumberFormat="1" applyFont="1" applyFill="1" applyBorder="1" applyAlignment="1">
      <alignment horizontal="left" vertical="center" wrapText="1"/>
    </xf>
    <xf numFmtId="3" fontId="5" fillId="5" borderId="35" xfId="18" applyNumberFormat="1" applyFont="1" applyFill="1" applyBorder="1" applyAlignment="1">
      <alignment horizontal="left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34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32" xfId="0" applyFont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 wrapText="1"/>
    </xf>
    <xf numFmtId="3" fontId="26" fillId="0" borderId="34" xfId="18" applyNumberFormat="1" applyFont="1" applyBorder="1" applyAlignment="1">
      <alignment horizontal="left" vertical="center" wrapText="1"/>
    </xf>
    <xf numFmtId="3" fontId="26" fillId="0" borderId="36" xfId="18" applyNumberFormat="1" applyFont="1" applyBorder="1" applyAlignment="1">
      <alignment horizontal="left" vertical="center" wrapText="1"/>
    </xf>
    <xf numFmtId="3" fontId="26" fillId="0" borderId="35" xfId="18" applyNumberFormat="1" applyFont="1" applyBorder="1" applyAlignment="1">
      <alignment horizontal="left" vertical="center" wrapText="1"/>
    </xf>
    <xf numFmtId="0" fontId="9" fillId="0" borderId="38" xfId="0" applyFont="1" applyBorder="1" applyAlignment="1">
      <alignment horizontal="center" textRotation="90" wrapText="1"/>
    </xf>
    <xf numFmtId="3" fontId="8" fillId="0" borderId="27" xfId="19" applyNumberFormat="1" applyFont="1" applyBorder="1" applyAlignment="1">
      <alignment horizontal="center" vertical="center" wrapText="1"/>
    </xf>
    <xf numFmtId="3" fontId="8" fillId="0" borderId="28" xfId="19" applyNumberFormat="1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textRotation="255" wrapText="1"/>
    </xf>
    <xf numFmtId="0" fontId="8" fillId="0" borderId="2" xfId="0" applyFont="1" applyBorder="1" applyAlignment="1">
      <alignment horizontal="center" vertical="center" textRotation="255" wrapText="1"/>
    </xf>
    <xf numFmtId="0" fontId="6" fillId="0" borderId="2" xfId="0" applyFont="1" applyBorder="1" applyAlignment="1">
      <alignment horizontal="center" vertical="center" textRotation="255" wrapText="1"/>
    </xf>
    <xf numFmtId="4" fontId="8" fillId="3" borderId="13" xfId="0" applyNumberFormat="1" applyFont="1" applyFill="1" applyBorder="1" applyAlignment="1">
      <alignment horizontal="center" vertical="center" textRotation="90" wrapText="1"/>
    </xf>
    <xf numFmtId="4" fontId="8" fillId="3" borderId="2" xfId="0" applyNumberFormat="1" applyFont="1" applyFill="1" applyBorder="1" applyAlignment="1">
      <alignment horizontal="center" vertical="center" textRotation="90" wrapText="1"/>
    </xf>
    <xf numFmtId="4" fontId="6" fillId="3" borderId="2" xfId="0" applyNumberFormat="1" applyFont="1" applyFill="1" applyBorder="1" applyAlignment="1">
      <alignment horizontal="center" vertical="center" wrapText="1"/>
    </xf>
    <xf numFmtId="4" fontId="8" fillId="0" borderId="21" xfId="19" applyNumberFormat="1" applyFont="1" applyBorder="1" applyAlignment="1">
      <alignment horizontal="center" vertical="center" wrapText="1"/>
    </xf>
    <xf numFmtId="4" fontId="8" fillId="0" borderId="31" xfId="19" applyNumberFormat="1" applyFont="1" applyBorder="1" applyAlignment="1">
      <alignment horizontal="center" vertical="center" wrapText="1"/>
    </xf>
    <xf numFmtId="4" fontId="28" fillId="0" borderId="22" xfId="0" applyNumberFormat="1" applyFont="1" applyBorder="1" applyAlignment="1">
      <alignment horizontal="center" vertical="center" wrapText="1"/>
    </xf>
    <xf numFmtId="4" fontId="28" fillId="0" borderId="23" xfId="0" applyNumberFormat="1" applyFont="1" applyBorder="1" applyAlignment="1">
      <alignment horizontal="center" vertical="center" wrapText="1"/>
    </xf>
    <xf numFmtId="4" fontId="28" fillId="0" borderId="19" xfId="0" applyNumberFormat="1" applyFont="1" applyBorder="1" applyAlignment="1">
      <alignment horizontal="center" vertical="center" wrapText="1"/>
    </xf>
    <xf numFmtId="4" fontId="28" fillId="0" borderId="3" xfId="0" applyNumberFormat="1" applyFont="1" applyBorder="1" applyAlignment="1">
      <alignment horizontal="center" vertical="center" wrapText="1"/>
    </xf>
    <xf numFmtId="4" fontId="28" fillId="0" borderId="32" xfId="0" applyNumberFormat="1" applyFont="1" applyBorder="1" applyAlignment="1">
      <alignment horizontal="center" vertical="center" wrapText="1"/>
    </xf>
    <xf numFmtId="4" fontId="28" fillId="0" borderId="29" xfId="0" applyNumberFormat="1" applyFont="1" applyBorder="1" applyAlignment="1">
      <alignment horizontal="center" vertical="center" wrapText="1"/>
    </xf>
    <xf numFmtId="3" fontId="8" fillId="0" borderId="22" xfId="19" applyNumberFormat="1" applyFont="1" applyBorder="1" applyAlignment="1">
      <alignment horizontal="center" vertical="center" wrapText="1"/>
    </xf>
    <xf numFmtId="3" fontId="8" fillId="0" borderId="7" xfId="19" applyNumberFormat="1" applyFont="1" applyBorder="1" applyAlignment="1">
      <alignment horizontal="center" vertical="center" wrapText="1"/>
    </xf>
    <xf numFmtId="3" fontId="8" fillId="0" borderId="23" xfId="19" applyNumberFormat="1" applyFont="1" applyBorder="1" applyAlignment="1">
      <alignment horizontal="center" vertical="center" wrapText="1"/>
    </xf>
    <xf numFmtId="3" fontId="8" fillId="0" borderId="19" xfId="19" applyNumberFormat="1" applyFont="1" applyBorder="1" applyAlignment="1">
      <alignment horizontal="center" vertical="center" wrapText="1"/>
    </xf>
    <xf numFmtId="3" fontId="8" fillId="0" borderId="0" xfId="19" applyNumberFormat="1" applyFont="1" applyAlignment="1">
      <alignment horizontal="center" vertical="center" wrapText="1"/>
    </xf>
    <xf numFmtId="3" fontId="8" fillId="0" borderId="3" xfId="19" applyNumberFormat="1" applyFont="1" applyBorder="1" applyAlignment="1">
      <alignment horizontal="center" vertical="center" wrapText="1"/>
    </xf>
    <xf numFmtId="3" fontId="8" fillId="0" borderId="32" xfId="19" applyNumberFormat="1" applyFont="1" applyBorder="1" applyAlignment="1">
      <alignment horizontal="center" vertical="center" wrapText="1"/>
    </xf>
    <xf numFmtId="3" fontId="8" fillId="0" borderId="30" xfId="19" applyNumberFormat="1" applyFont="1" applyBorder="1" applyAlignment="1">
      <alignment horizontal="center" vertical="center" wrapText="1"/>
    </xf>
    <xf numFmtId="3" fontId="8" fillId="0" borderId="29" xfId="19" applyNumberFormat="1" applyFont="1" applyBorder="1" applyAlignment="1">
      <alignment horizontal="center" vertical="center" wrapText="1"/>
    </xf>
    <xf numFmtId="0" fontId="8" fillId="0" borderId="10" xfId="23" applyFont="1" applyBorder="1" applyAlignment="1">
      <alignment horizontal="center" vertical="center" wrapText="1"/>
    </xf>
    <xf numFmtId="0" fontId="8" fillId="0" borderId="9" xfId="23" applyFont="1" applyBorder="1" applyAlignment="1">
      <alignment horizontal="center" vertical="center" wrapText="1"/>
    </xf>
    <xf numFmtId="0" fontId="6" fillId="0" borderId="9" xfId="23" applyBorder="1" applyAlignment="1">
      <alignment horizontal="center" vertical="center" wrapText="1"/>
    </xf>
    <xf numFmtId="0" fontId="8" fillId="0" borderId="12" xfId="23" applyFont="1" applyBorder="1" applyAlignment="1">
      <alignment horizontal="center" vertical="center" wrapText="1"/>
    </xf>
    <xf numFmtId="0" fontId="8" fillId="0" borderId="24" xfId="23" applyFont="1" applyBorder="1" applyAlignment="1">
      <alignment horizontal="center" vertical="center" wrapText="1"/>
    </xf>
    <xf numFmtId="0" fontId="8" fillId="0" borderId="31" xfId="23" applyFont="1" applyBorder="1" applyAlignment="1">
      <alignment horizontal="center" vertical="center" wrapText="1"/>
    </xf>
    <xf numFmtId="0" fontId="8" fillId="0" borderId="13" xfId="23" applyFont="1" applyBorder="1" applyAlignment="1">
      <alignment horizontal="center" vertical="center" wrapText="1"/>
    </xf>
    <xf numFmtId="0" fontId="8" fillId="0" borderId="42" xfId="23" applyFont="1" applyBorder="1" applyAlignment="1">
      <alignment horizontal="center" vertical="center" wrapText="1"/>
    </xf>
    <xf numFmtId="0" fontId="6" fillId="0" borderId="42" xfId="23" applyBorder="1" applyAlignment="1">
      <alignment horizontal="center" vertical="center" wrapText="1"/>
    </xf>
    <xf numFmtId="0" fontId="8" fillId="0" borderId="38" xfId="23" applyFont="1" applyBorder="1" applyAlignment="1">
      <alignment horizontal="center" vertical="center" wrapText="1"/>
    </xf>
    <xf numFmtId="0" fontId="9" fillId="0" borderId="38" xfId="23" applyFont="1" applyBorder="1" applyAlignment="1">
      <alignment horizontal="center" textRotation="90" wrapText="1"/>
    </xf>
    <xf numFmtId="4" fontId="28" fillId="0" borderId="22" xfId="23" applyNumberFormat="1" applyFont="1" applyBorder="1" applyAlignment="1">
      <alignment horizontal="center" vertical="center" wrapText="1"/>
    </xf>
    <xf numFmtId="4" fontId="28" fillId="0" borderId="23" xfId="23" applyNumberFormat="1" applyFont="1" applyBorder="1" applyAlignment="1">
      <alignment horizontal="center" vertical="center" wrapText="1"/>
    </xf>
    <xf numFmtId="4" fontId="28" fillId="0" borderId="19" xfId="23" applyNumberFormat="1" applyFont="1" applyBorder="1" applyAlignment="1">
      <alignment horizontal="center" vertical="center" wrapText="1"/>
    </xf>
    <xf numFmtId="4" fontId="28" fillId="0" borderId="3" xfId="23" applyNumberFormat="1" applyFont="1" applyBorder="1" applyAlignment="1">
      <alignment horizontal="center" vertical="center" wrapText="1"/>
    </xf>
    <xf numFmtId="4" fontId="28" fillId="0" borderId="32" xfId="23" applyNumberFormat="1" applyFont="1" applyBorder="1" applyAlignment="1">
      <alignment horizontal="center" vertical="center" wrapText="1"/>
    </xf>
    <xf numFmtId="4" fontId="28" fillId="0" borderId="29" xfId="23" applyNumberFormat="1" applyFont="1" applyBorder="1" applyAlignment="1">
      <alignment horizontal="center" vertical="center" wrapText="1"/>
    </xf>
    <xf numFmtId="0" fontId="8" fillId="0" borderId="11" xfId="23" applyFont="1" applyBorder="1" applyAlignment="1">
      <alignment horizontal="center" vertical="center" textRotation="255" wrapText="1"/>
    </xf>
    <xf numFmtId="0" fontId="8" fillId="0" borderId="38" xfId="23" applyFont="1" applyBorder="1" applyAlignment="1">
      <alignment horizontal="center" vertical="center" textRotation="255" wrapText="1"/>
    </xf>
    <xf numFmtId="0" fontId="6" fillId="0" borderId="38" xfId="23" applyBorder="1" applyAlignment="1">
      <alignment horizontal="center" vertical="center" textRotation="255" wrapText="1"/>
    </xf>
    <xf numFmtId="4" fontId="8" fillId="3" borderId="13" xfId="23" applyNumberFormat="1" applyFont="1" applyFill="1" applyBorder="1" applyAlignment="1">
      <alignment horizontal="center" vertical="center" textRotation="90" wrapText="1"/>
    </xf>
    <xf numFmtId="4" fontId="8" fillId="3" borderId="38" xfId="23" applyNumberFormat="1" applyFont="1" applyFill="1" applyBorder="1" applyAlignment="1">
      <alignment horizontal="center" vertical="center" textRotation="90" wrapText="1"/>
    </xf>
    <xf numFmtId="4" fontId="6" fillId="3" borderId="38" xfId="23" applyNumberFormat="1" applyFill="1" applyBorder="1" applyAlignment="1">
      <alignment horizontal="center" vertical="center" wrapText="1"/>
    </xf>
    <xf numFmtId="4" fontId="8" fillId="0" borderId="39" xfId="19" applyNumberFormat="1" applyFont="1" applyBorder="1" applyAlignment="1">
      <alignment horizontal="center" vertical="center" wrapText="1"/>
    </xf>
    <xf numFmtId="3" fontId="8" fillId="0" borderId="42" xfId="19" applyNumberFormat="1" applyFont="1" applyBorder="1" applyAlignment="1">
      <alignment horizontal="center" vertical="center" wrapText="1"/>
    </xf>
    <xf numFmtId="3" fontId="8" fillId="0" borderId="40" xfId="19" applyNumberFormat="1" applyFont="1" applyBorder="1" applyAlignment="1">
      <alignment horizontal="center" vertical="center" wrapText="1"/>
    </xf>
    <xf numFmtId="3" fontId="26" fillId="0" borderId="42" xfId="18" applyNumberFormat="1" applyFont="1" applyBorder="1" applyAlignment="1">
      <alignment horizontal="left" vertical="center" wrapText="1"/>
    </xf>
    <xf numFmtId="3" fontId="26" fillId="0" borderId="41" xfId="18" applyNumberFormat="1" applyFont="1" applyBorder="1" applyAlignment="1">
      <alignment horizontal="left" vertical="center" wrapText="1"/>
    </xf>
    <xf numFmtId="3" fontId="26" fillId="0" borderId="40" xfId="18" applyNumberFormat="1" applyFont="1" applyBorder="1" applyAlignment="1">
      <alignment horizontal="left" vertical="center" wrapText="1"/>
    </xf>
    <xf numFmtId="3" fontId="5" fillId="0" borderId="42" xfId="18" applyNumberFormat="1" applyFont="1" applyBorder="1" applyAlignment="1">
      <alignment horizontal="left" vertical="center"/>
    </xf>
    <xf numFmtId="3" fontId="5" fillId="0" borderId="41" xfId="18" applyNumberFormat="1" applyFont="1" applyBorder="1" applyAlignment="1">
      <alignment horizontal="left" vertical="center"/>
    </xf>
    <xf numFmtId="3" fontId="5" fillId="0" borderId="40" xfId="18" applyNumberFormat="1" applyFont="1" applyBorder="1" applyAlignment="1">
      <alignment horizontal="left" vertical="center"/>
    </xf>
    <xf numFmtId="3" fontId="5" fillId="5" borderId="42" xfId="18" applyNumberFormat="1" applyFont="1" applyFill="1" applyBorder="1" applyAlignment="1">
      <alignment horizontal="left" vertical="center" wrapText="1"/>
    </xf>
    <xf numFmtId="3" fontId="5" fillId="5" borderId="41" xfId="18" applyNumberFormat="1" applyFont="1" applyFill="1" applyBorder="1" applyAlignment="1">
      <alignment horizontal="left" vertical="center" wrapText="1"/>
    </xf>
    <xf numFmtId="3" fontId="5" fillId="5" borderId="40" xfId="18" applyNumberFormat="1" applyFont="1" applyFill="1" applyBorder="1" applyAlignment="1">
      <alignment horizontal="left" vertical="center" wrapText="1"/>
    </xf>
    <xf numFmtId="3" fontId="41" fillId="0" borderId="41" xfId="18" applyNumberFormat="1" applyFont="1" applyBorder="1" applyAlignment="1">
      <alignment horizontal="left" vertical="center" wrapText="1"/>
    </xf>
    <xf numFmtId="3" fontId="41" fillId="0" borderId="40" xfId="18" applyNumberFormat="1" applyFont="1" applyBorder="1" applyAlignment="1">
      <alignment horizontal="left" vertical="center" wrapText="1"/>
    </xf>
    <xf numFmtId="0" fontId="40" fillId="0" borderId="42" xfId="0" applyFont="1" applyBorder="1" applyAlignment="1">
      <alignment horizontal="center" vertical="center" textRotation="90" wrapText="1"/>
    </xf>
    <xf numFmtId="0" fontId="40" fillId="0" borderId="41" xfId="0" applyFont="1" applyBorder="1" applyAlignment="1">
      <alignment horizontal="center" vertical="center" textRotation="90" wrapText="1"/>
    </xf>
    <xf numFmtId="3" fontId="37" fillId="0" borderId="19" xfId="0" applyNumberFormat="1" applyFont="1" applyBorder="1" applyAlignment="1">
      <alignment horizontal="center" vertical="center" textRotation="90" wrapText="1"/>
    </xf>
    <xf numFmtId="3" fontId="37" fillId="0" borderId="32" xfId="0" applyNumberFormat="1" applyFont="1" applyBorder="1" applyAlignment="1">
      <alignment horizontal="center" vertical="center" textRotation="90" wrapText="1"/>
    </xf>
    <xf numFmtId="0" fontId="40" fillId="0" borderId="41" xfId="0" applyFont="1" applyBorder="1" applyAlignment="1">
      <alignment horizontal="center" vertical="center" wrapText="1"/>
    </xf>
    <xf numFmtId="0" fontId="40" fillId="0" borderId="40" xfId="0" applyFont="1" applyBorder="1" applyAlignment="1">
      <alignment horizontal="center" vertical="center" wrapText="1"/>
    </xf>
    <xf numFmtId="0" fontId="5" fillId="0" borderId="41" xfId="0" applyFont="1" applyBorder="1" applyAlignment="1">
      <alignment horizontal="center" vertical="center" wrapText="1"/>
    </xf>
    <xf numFmtId="0" fontId="5" fillId="0" borderId="40" xfId="0" applyFont="1" applyBorder="1" applyAlignment="1">
      <alignment horizontal="center" vertical="center" wrapText="1"/>
    </xf>
    <xf numFmtId="0" fontId="36" fillId="0" borderId="38" xfId="0" applyFont="1" applyBorder="1" applyAlignment="1">
      <alignment horizontal="center" vertical="center"/>
    </xf>
    <xf numFmtId="0" fontId="34" fillId="7" borderId="41" xfId="0" applyFont="1" applyFill="1" applyBorder="1" applyAlignment="1">
      <alignment horizontal="center" vertical="center" wrapText="1"/>
    </xf>
    <xf numFmtId="3" fontId="38" fillId="0" borderId="38" xfId="0" applyNumberFormat="1" applyFont="1" applyBorder="1" applyAlignment="1">
      <alignment horizontal="center" vertical="center" wrapText="1"/>
    </xf>
    <xf numFmtId="44" fontId="38" fillId="0" borderId="39" xfId="0" applyNumberFormat="1" applyFont="1" applyBorder="1" applyAlignment="1">
      <alignment horizontal="center" vertical="center" wrapText="1"/>
    </xf>
    <xf numFmtId="44" fontId="38" fillId="0" borderId="31" xfId="0" applyNumberFormat="1" applyFont="1" applyBorder="1" applyAlignment="1">
      <alignment horizontal="center" vertical="center" wrapText="1"/>
    </xf>
    <xf numFmtId="4" fontId="5" fillId="9" borderId="32" xfId="0" applyNumberFormat="1" applyFont="1" applyFill="1" applyBorder="1" applyAlignment="1">
      <alignment horizontal="right" vertical="center" wrapText="1"/>
    </xf>
    <xf numFmtId="4" fontId="5" fillId="9" borderId="41" xfId="0" applyNumberFormat="1" applyFont="1" applyFill="1" applyBorder="1" applyAlignment="1">
      <alignment horizontal="right" vertical="center" wrapText="1"/>
    </xf>
    <xf numFmtId="4" fontId="5" fillId="9" borderId="40" xfId="0" applyNumberFormat="1" applyFont="1" applyFill="1" applyBorder="1" applyAlignment="1">
      <alignment horizontal="right" vertical="center" wrapText="1"/>
    </xf>
    <xf numFmtId="0" fontId="5" fillId="0" borderId="0" xfId="0" applyFont="1" applyAlignment="1">
      <alignment horizontal="center" vertical="center" wrapText="1"/>
    </xf>
    <xf numFmtId="44" fontId="38" fillId="0" borderId="24" xfId="0" applyNumberFormat="1" applyFont="1" applyBorder="1" applyAlignment="1">
      <alignment horizontal="center" vertical="center" wrapText="1"/>
    </xf>
    <xf numFmtId="0" fontId="0" fillId="0" borderId="0" xfId="0" applyAlignment="1">
      <alignment horizontal="right"/>
    </xf>
  </cellXfs>
  <cellStyles count="59">
    <cellStyle name="Comma [0]" xfId="1" xr:uid="{00000000-0005-0000-0000-000000000000}"/>
    <cellStyle name="Comma [0] 2" xfId="24" xr:uid="{00000000-0005-0000-0000-000001000000}"/>
    <cellStyle name="Comma_EKFF.XLS" xfId="2" xr:uid="{00000000-0005-0000-0000-000002000000}"/>
    <cellStyle name="Comma0" xfId="3" xr:uid="{00000000-0005-0000-0000-000003000000}"/>
    <cellStyle name="Comma0 2" xfId="25" xr:uid="{00000000-0005-0000-0000-000004000000}"/>
    <cellStyle name="Currency [0]" xfId="4" xr:uid="{00000000-0005-0000-0000-000005000000}"/>
    <cellStyle name="Currency [0] 2" xfId="26" xr:uid="{00000000-0005-0000-0000-000006000000}"/>
    <cellStyle name="Currency_FFARKI" xfId="5" xr:uid="{00000000-0005-0000-0000-000007000000}"/>
    <cellStyle name="Currency0" xfId="6" xr:uid="{00000000-0005-0000-0000-000008000000}"/>
    <cellStyle name="Currency0 2" xfId="27" xr:uid="{00000000-0005-0000-0000-000009000000}"/>
    <cellStyle name="Date" xfId="7" xr:uid="{00000000-0005-0000-0000-00000A000000}"/>
    <cellStyle name="Date 2" xfId="28" xr:uid="{00000000-0005-0000-0000-00000B000000}"/>
    <cellStyle name="F2" xfId="8" xr:uid="{00000000-0005-0000-0000-00000C000000}"/>
    <cellStyle name="F2 2" xfId="29" xr:uid="{00000000-0005-0000-0000-00000D000000}"/>
    <cellStyle name="F3" xfId="9" xr:uid="{00000000-0005-0000-0000-00000E000000}"/>
    <cellStyle name="F3 2" xfId="30" xr:uid="{00000000-0005-0000-0000-00000F000000}"/>
    <cellStyle name="F4" xfId="10" xr:uid="{00000000-0005-0000-0000-000010000000}"/>
    <cellStyle name="F4 2" xfId="31" xr:uid="{00000000-0005-0000-0000-000011000000}"/>
    <cellStyle name="F5" xfId="11" xr:uid="{00000000-0005-0000-0000-000012000000}"/>
    <cellStyle name="F5 2" xfId="32" xr:uid="{00000000-0005-0000-0000-000013000000}"/>
    <cellStyle name="F6" xfId="12" xr:uid="{00000000-0005-0000-0000-000014000000}"/>
    <cellStyle name="F6 2" xfId="33" xr:uid="{00000000-0005-0000-0000-000015000000}"/>
    <cellStyle name="F7" xfId="13" xr:uid="{00000000-0005-0000-0000-000016000000}"/>
    <cellStyle name="F7 2" xfId="34" xr:uid="{00000000-0005-0000-0000-000017000000}"/>
    <cellStyle name="F8" xfId="14" xr:uid="{00000000-0005-0000-0000-000018000000}"/>
    <cellStyle name="F8 2" xfId="35" xr:uid="{00000000-0005-0000-0000-000019000000}"/>
    <cellStyle name="Fixed" xfId="15" xr:uid="{00000000-0005-0000-0000-00001A000000}"/>
    <cellStyle name="Fixed 2" xfId="36" xr:uid="{00000000-0005-0000-0000-00001B000000}"/>
    <cellStyle name="Heading 1" xfId="16" xr:uid="{00000000-0005-0000-0000-00001C000000}"/>
    <cellStyle name="Heading 2" xfId="17" xr:uid="{00000000-0005-0000-0000-00001D000000}"/>
    <cellStyle name="Heading 2 2" xfId="37" xr:uid="{00000000-0005-0000-0000-00001E000000}"/>
    <cellStyle name="Normal" xfId="0" builtinId="0"/>
    <cellStyle name="Normal 2" xfId="23" xr:uid="{00000000-0005-0000-0000-000020000000}"/>
    <cellStyle name="Normal 2 2" xfId="45" xr:uid="{00000000-0005-0000-0000-000021000000}"/>
    <cellStyle name="Normal 2 2 2" xfId="48" xr:uid="{00000000-0005-0000-0000-000022000000}"/>
    <cellStyle name="Normal 2 2 3" xfId="51" xr:uid="{00000000-0005-0000-0000-000023000000}"/>
    <cellStyle name="Normal 2 3" xfId="49" xr:uid="{00000000-0005-0000-0000-000024000000}"/>
    <cellStyle name="Normal 3" xfId="41" xr:uid="{00000000-0005-0000-0000-000025000000}"/>
    <cellStyle name="Normal 3 2" xfId="55" xr:uid="{00000000-0005-0000-0000-000026000000}"/>
    <cellStyle name="Normal 3 3" xfId="52" xr:uid="{00000000-0005-0000-0000-000027000000}"/>
    <cellStyle name="Normal 4" xfId="42" xr:uid="{00000000-0005-0000-0000-000028000000}"/>
    <cellStyle name="Normal 4 2" xfId="47" xr:uid="{00000000-0005-0000-0000-000029000000}"/>
    <cellStyle name="Normal 4 3" xfId="53" xr:uid="{00000000-0005-0000-0000-00002A000000}"/>
    <cellStyle name="Normal 5" xfId="44" xr:uid="{00000000-0005-0000-0000-00002B000000}"/>
    <cellStyle name="Normal 6" xfId="46" xr:uid="{00000000-0005-0000-0000-00002C000000}"/>
    <cellStyle name="Normal 7" xfId="57" xr:uid="{00000000-0005-0000-0000-00002D000000}"/>
    <cellStyle name="Normal_ISTIHKAK.XLS" xfId="18" xr:uid="{00000000-0005-0000-0000-00002E000000}"/>
    <cellStyle name="Normal_Tablo1" xfId="19" xr:uid="{00000000-0005-0000-0000-00002F000000}"/>
    <cellStyle name="Normal_TEKLİF BİRİM FİYATLARI-boş1" xfId="20" xr:uid="{00000000-0005-0000-0000-000030000000}"/>
    <cellStyle name="ParaBirimi 2" xfId="38" xr:uid="{00000000-0005-0000-0000-000031000000}"/>
    <cellStyle name="Total" xfId="21" xr:uid="{00000000-0005-0000-0000-000032000000}"/>
    <cellStyle name="Total 2" xfId="39" xr:uid="{00000000-0005-0000-0000-000033000000}"/>
    <cellStyle name="Virgül" xfId="50" builtinId="3"/>
    <cellStyle name="Virgül [0]_demont" xfId="22" xr:uid="{00000000-0005-0000-0000-000035000000}"/>
    <cellStyle name="Virgül 2" xfId="40" xr:uid="{00000000-0005-0000-0000-000036000000}"/>
    <cellStyle name="Virgül 3" xfId="43" xr:uid="{00000000-0005-0000-0000-000037000000}"/>
    <cellStyle name="Virgül 3 2" xfId="54" xr:uid="{00000000-0005-0000-0000-000038000000}"/>
    <cellStyle name="Virgül 4" xfId="56" xr:uid="{00000000-0005-0000-0000-000039000000}"/>
    <cellStyle name="Yüzde 2" xfId="58" xr:uid="{00000000-0005-0000-0000-00003B000000}"/>
  </cellStyles>
  <dxfs count="4">
    <dxf>
      <fill>
        <patternFill patternType="solid">
          <fgColor indexed="41"/>
          <bgColor indexed="27"/>
        </patternFill>
      </fill>
    </dxf>
    <dxf>
      <fill>
        <patternFill patternType="solid">
          <fgColor indexed="9"/>
          <bgColor indexed="26"/>
        </patternFill>
      </fill>
    </dxf>
    <dxf>
      <fill>
        <patternFill patternType="solid">
          <fgColor indexed="41"/>
          <bgColor indexed="27"/>
        </patternFill>
      </fill>
    </dxf>
    <dxf>
      <fill>
        <patternFill patternType="solid">
          <fgColor indexed="9"/>
          <bgColor indexed="26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CCFFCC"/>
      <rgbColor rgb="000000FF"/>
      <rgbColor rgb="00FFCCFF"/>
      <rgbColor rgb="00FFCCCC"/>
      <rgbColor rgb="00CCCC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CCE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FFCC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FBBBBB"/>
      <rgbColor rgb="00333399"/>
      <rgbColor rgb="00333333"/>
    </indexedColors>
    <mruColors>
      <color rgb="FFCCFFFF"/>
      <color rgb="FF00FF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1.%20&#304;ST&#304;KAK\netbul\den\CPI201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99;&#305;narc&#305;k%20Metraj\Evrak%20&#199;antam\cetveller.xlk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O-1"/>
      <sheetName val="TABLO-2"/>
      <sheetName val="TABLO-3"/>
      <sheetName val="TABLO-4"/>
      <sheetName val="TABLO-5"/>
      <sheetName val="GRAFET"/>
    </sheetNames>
    <sheetDataSet>
      <sheetData sheetId="0" refreshError="1"/>
      <sheetData sheetId="1"/>
      <sheetData sheetId="2">
        <row r="8">
          <cell r="B8" t="str">
            <v xml:space="preserve">        TURKEY</v>
          </cell>
        </row>
      </sheetData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Ön Say"/>
      <sheetName val="İç Say"/>
      <sheetName val="D.Tes"/>
      <sheetName val="Dir Lis"/>
      <sheetName val="Die F.F"/>
      <sheetName val="İcmal"/>
      <sheetName val="İNŞ 1"/>
      <sheetName val="İNŞ 2"/>
      <sheetName val="Özet"/>
      <sheetName val="Arka Sayf"/>
      <sheetName val="Cet 1"/>
      <sheetName val="Cet 2"/>
      <sheetName val="Cet 3"/>
      <sheetName val="Cet 4"/>
      <sheetName val="Cet 5"/>
      <sheetName val="TOP CET"/>
      <sheetName val="İş Proğ 1"/>
      <sheetName val="Proğ 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showZeros="0" showOutlineSymbols="0" topLeftCell="B16641" zoomScaleSheetLayoutView="4" workbookViewId="0"/>
  </sheetViews>
  <sheetFormatPr defaultRowHeight="13.2" x14ac:dyDescent="0.25"/>
  <sheetData/>
  <phoneticPr fontId="0" type="noConversion"/>
  <pageMargins left="0.75" right="0.75" top="1" bottom="1" header="0.5" footer="0.5"/>
  <pageSetup paperSize="9" orientation="portrait" horizontalDpi="4294967295" verticalDpi="4294967295" r:id="rId1"/>
  <headerFooter alignWithMargins="0">
    <oddHeader>&amp;C&amp;"Calibri"&amp;12&amp;K27A03BGenel&amp;1#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2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2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11"/>
  <sheetViews>
    <sheetView tabSelected="1" zoomScaleNormal="100" workbookViewId="0">
      <selection activeCell="B17" sqref="B17"/>
    </sheetView>
  </sheetViews>
  <sheetFormatPr defaultRowHeight="13.2" x14ac:dyDescent="0.25"/>
  <cols>
    <col min="1" max="1" width="19.6640625" bestFit="1" customWidth="1"/>
    <col min="2" max="2" width="19.6640625" customWidth="1"/>
    <col min="3" max="3" width="15.109375" bestFit="1" customWidth="1"/>
    <col min="4" max="4" width="5.6640625" customWidth="1"/>
    <col min="5" max="5" width="12.109375" bestFit="1" customWidth="1"/>
    <col min="6" max="6" width="13.77734375" bestFit="1" customWidth="1"/>
    <col min="7" max="7" width="20.21875" customWidth="1"/>
  </cols>
  <sheetData>
    <row r="1" spans="1:7" ht="15.6" x14ac:dyDescent="0.25">
      <c r="A1" s="162"/>
      <c r="B1" s="162"/>
      <c r="C1" s="153" t="s">
        <v>504</v>
      </c>
      <c r="D1" s="153"/>
    </row>
    <row r="2" spans="1:7" x14ac:dyDescent="0.25">
      <c r="A2" s="393" t="s">
        <v>541</v>
      </c>
      <c r="B2" s="163" t="s">
        <v>544</v>
      </c>
      <c r="C2" s="287">
        <v>20571944.358999986</v>
      </c>
      <c r="D2" s="389">
        <f t="shared" ref="D2:D9" si="0">C2/$C$10</f>
        <v>0.23061510316655734</v>
      </c>
    </row>
    <row r="3" spans="1:7" x14ac:dyDescent="0.25">
      <c r="A3" s="394"/>
      <c r="B3" s="163" t="s">
        <v>545</v>
      </c>
      <c r="C3" s="287">
        <v>53866916.239986524</v>
      </c>
      <c r="D3" s="389">
        <f t="shared" si="0"/>
        <v>0.60385757559732489</v>
      </c>
      <c r="E3" s="515"/>
      <c r="F3" s="287"/>
    </row>
    <row r="4" spans="1:7" x14ac:dyDescent="0.25">
      <c r="A4" s="394"/>
      <c r="B4" s="163" t="s">
        <v>546</v>
      </c>
      <c r="C4" s="388">
        <v>6228787.0008577779</v>
      </c>
      <c r="D4" s="389">
        <f t="shared" si="0"/>
        <v>6.9825794379853867E-2</v>
      </c>
    </row>
    <row r="5" spans="1:7" x14ac:dyDescent="0.25">
      <c r="A5" s="395"/>
      <c r="B5" s="164" t="s">
        <v>503</v>
      </c>
      <c r="C5" s="390">
        <f>SUM(C2:C4)</f>
        <v>80667647.599844277</v>
      </c>
      <c r="D5" s="391">
        <f t="shared" si="0"/>
        <v>0.90429847314373601</v>
      </c>
      <c r="E5" s="515"/>
      <c r="F5" s="287"/>
    </row>
    <row r="6" spans="1:7" x14ac:dyDescent="0.25">
      <c r="A6" s="393" t="s">
        <v>542</v>
      </c>
      <c r="B6" s="163" t="s">
        <v>544</v>
      </c>
      <c r="C6" s="388">
        <v>7510166.4820000008</v>
      </c>
      <c r="D6" s="389">
        <f t="shared" si="0"/>
        <v>8.4190283029165383E-2</v>
      </c>
      <c r="F6" s="287"/>
    </row>
    <row r="7" spans="1:7" x14ac:dyDescent="0.25">
      <c r="A7" s="394"/>
      <c r="B7" s="163" t="s">
        <v>545</v>
      </c>
      <c r="C7" s="388">
        <v>699420.84522970393</v>
      </c>
      <c r="D7" s="389">
        <f t="shared" si="0"/>
        <v>7.8406303052692902E-3</v>
      </c>
      <c r="F7" s="287"/>
      <c r="G7" s="287"/>
    </row>
    <row r="8" spans="1:7" x14ac:dyDescent="0.25">
      <c r="A8" s="395"/>
      <c r="B8" s="164" t="s">
        <v>503</v>
      </c>
      <c r="C8" s="390">
        <f>SUM(C6:C7)</f>
        <v>8209587.3272297047</v>
      </c>
      <c r="D8" s="391">
        <f t="shared" si="0"/>
        <v>9.203091333443468E-2</v>
      </c>
    </row>
    <row r="9" spans="1:7" x14ac:dyDescent="0.25">
      <c r="A9" s="158" t="s">
        <v>543</v>
      </c>
      <c r="B9" s="165"/>
      <c r="C9" s="390">
        <v>327435.87084115413</v>
      </c>
      <c r="D9" s="391">
        <f t="shared" si="0"/>
        <v>3.6706135218292496E-3</v>
      </c>
    </row>
    <row r="10" spans="1:7" ht="15.6" x14ac:dyDescent="0.3">
      <c r="A10" s="162"/>
      <c r="B10" s="162"/>
      <c r="C10" s="166">
        <f>SUM(C5,C8,C9)</f>
        <v>89204670.797915146</v>
      </c>
      <c r="D10" s="389"/>
    </row>
    <row r="11" spans="1:7" x14ac:dyDescent="0.25">
      <c r="E11" s="392"/>
    </row>
  </sheetData>
  <mergeCells count="2">
    <mergeCell ref="A2:A5"/>
    <mergeCell ref="A6:A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Z227"/>
  <sheetViews>
    <sheetView showZeros="0" topLeftCell="C197" zoomScale="70" zoomScaleNormal="70" workbookViewId="0">
      <selection activeCell="X218" sqref="X218"/>
    </sheetView>
  </sheetViews>
  <sheetFormatPr defaultColWidth="9.109375" defaultRowHeight="13.2" x14ac:dyDescent="0.25"/>
  <cols>
    <col min="1" max="1" width="13.6640625" style="1" customWidth="1"/>
    <col min="2" max="2" width="16.5546875" style="1" customWidth="1"/>
    <col min="3" max="3" width="26.33203125" style="1" customWidth="1"/>
    <col min="4" max="4" width="20.6640625" style="1" customWidth="1"/>
    <col min="5" max="5" width="10.44140625" style="1" customWidth="1"/>
    <col min="6" max="6" width="39.5546875" style="41" customWidth="1"/>
    <col min="7" max="7" width="10.44140625" style="41" customWidth="1"/>
    <col min="8" max="8" width="9.44140625" style="41" bestFit="1" customWidth="1"/>
    <col min="9" max="9" width="13.109375" style="41" customWidth="1"/>
    <col min="10" max="10" width="7.109375" style="41" customWidth="1"/>
    <col min="11" max="11" width="11" style="41" customWidth="1"/>
    <col min="12" max="12" width="11.6640625" style="42" customWidth="1"/>
    <col min="13" max="13" width="17.109375" style="43" hidden="1" customWidth="1"/>
    <col min="14" max="14" width="22.33203125" style="43" hidden="1" customWidth="1"/>
    <col min="15" max="15" width="15.5546875" style="43" hidden="1" customWidth="1"/>
    <col min="16" max="16" width="15.109375" style="43" hidden="1" customWidth="1"/>
    <col min="17" max="17" width="4.6640625" style="2" customWidth="1"/>
    <col min="18" max="19" width="4.109375" style="2" customWidth="1"/>
    <col min="20" max="20" width="16.44140625" style="3" customWidth="1"/>
    <col min="21" max="21" width="15" style="2" customWidth="1"/>
    <col min="22" max="22" width="19.109375" style="2" customWidth="1"/>
    <col min="23" max="24" width="16.6640625" style="2" customWidth="1"/>
    <col min="25" max="25" width="12.6640625" style="3" customWidth="1"/>
    <col min="26" max="26" width="18" style="1" customWidth="1"/>
    <col min="27" max="27" width="9.109375" style="1"/>
    <col min="28" max="28" width="16.5546875" style="1" bestFit="1" customWidth="1"/>
    <col min="29" max="16384" width="9.109375" style="1"/>
  </cols>
  <sheetData>
    <row r="1" spans="1:26" ht="20.25" customHeight="1" thickTop="1" x14ac:dyDescent="0.25">
      <c r="A1" s="414" t="s">
        <v>262</v>
      </c>
      <c r="B1" s="414" t="s">
        <v>261</v>
      </c>
      <c r="C1" s="417" t="s">
        <v>238</v>
      </c>
      <c r="D1" s="417" t="s">
        <v>548</v>
      </c>
      <c r="E1" s="420" t="s">
        <v>120</v>
      </c>
      <c r="F1" s="423" t="s">
        <v>19</v>
      </c>
      <c r="G1" s="424"/>
      <c r="H1" s="424"/>
      <c r="I1" s="424"/>
      <c r="J1" s="424"/>
      <c r="K1" s="424"/>
      <c r="L1" s="425"/>
      <c r="M1" s="445" t="s">
        <v>564</v>
      </c>
      <c r="N1" s="446"/>
      <c r="O1" s="445" t="s">
        <v>505</v>
      </c>
      <c r="P1" s="446"/>
      <c r="Q1" s="437" t="s">
        <v>20</v>
      </c>
      <c r="R1" s="437" t="s">
        <v>21</v>
      </c>
      <c r="S1" s="54"/>
      <c r="T1" s="451" t="s">
        <v>609</v>
      </c>
      <c r="U1" s="452"/>
      <c r="V1" s="452"/>
      <c r="W1" s="452"/>
      <c r="X1" s="453"/>
      <c r="Y1" s="440" t="s">
        <v>17</v>
      </c>
      <c r="Z1" s="386" t="s">
        <v>611</v>
      </c>
    </row>
    <row r="2" spans="1:26" ht="20.25" customHeight="1" x14ac:dyDescent="0.25">
      <c r="A2" s="415"/>
      <c r="B2" s="415"/>
      <c r="C2" s="418"/>
      <c r="D2" s="429"/>
      <c r="E2" s="421"/>
      <c r="F2" s="423"/>
      <c r="G2" s="424"/>
      <c r="H2" s="424"/>
      <c r="I2" s="424"/>
      <c r="J2" s="424"/>
      <c r="K2" s="424"/>
      <c r="L2" s="425"/>
      <c r="M2" s="447"/>
      <c r="N2" s="448"/>
      <c r="O2" s="447"/>
      <c r="P2" s="448"/>
      <c r="Q2" s="438"/>
      <c r="R2" s="438"/>
      <c r="S2" s="55"/>
      <c r="T2" s="454"/>
      <c r="U2" s="455"/>
      <c r="V2" s="455"/>
      <c r="W2" s="455"/>
      <c r="X2" s="456"/>
      <c r="Y2" s="441"/>
      <c r="Z2" s="434" t="s">
        <v>504</v>
      </c>
    </row>
    <row r="3" spans="1:26" ht="20.25" customHeight="1" x14ac:dyDescent="0.25">
      <c r="A3" s="415"/>
      <c r="B3" s="415"/>
      <c r="C3" s="418"/>
      <c r="D3" s="429"/>
      <c r="E3" s="421"/>
      <c r="F3" s="423"/>
      <c r="G3" s="424"/>
      <c r="H3" s="424"/>
      <c r="I3" s="424"/>
      <c r="J3" s="424"/>
      <c r="K3" s="424"/>
      <c r="L3" s="425"/>
      <c r="M3" s="447"/>
      <c r="N3" s="448"/>
      <c r="O3" s="447"/>
      <c r="P3" s="448"/>
      <c r="Q3" s="438"/>
      <c r="R3" s="438"/>
      <c r="S3" s="55"/>
      <c r="T3" s="454"/>
      <c r="U3" s="455"/>
      <c r="V3" s="455"/>
      <c r="W3" s="455"/>
      <c r="X3" s="456"/>
      <c r="Y3" s="441"/>
      <c r="Z3" s="434"/>
    </row>
    <row r="4" spans="1:26" ht="30" customHeight="1" x14ac:dyDescent="0.25">
      <c r="A4" s="415"/>
      <c r="B4" s="415"/>
      <c r="C4" s="418"/>
      <c r="D4" s="429"/>
      <c r="E4" s="421"/>
      <c r="F4" s="423"/>
      <c r="G4" s="424"/>
      <c r="H4" s="424"/>
      <c r="I4" s="424"/>
      <c r="J4" s="424"/>
      <c r="K4" s="424"/>
      <c r="L4" s="425"/>
      <c r="M4" s="447"/>
      <c r="N4" s="448"/>
      <c r="O4" s="447"/>
      <c r="P4" s="448"/>
      <c r="Q4" s="438"/>
      <c r="R4" s="438"/>
      <c r="S4" s="56"/>
      <c r="T4" s="457"/>
      <c r="U4" s="458"/>
      <c r="V4" s="458"/>
      <c r="W4" s="458"/>
      <c r="X4" s="459"/>
      <c r="Y4" s="441"/>
      <c r="Z4" s="434"/>
    </row>
    <row r="5" spans="1:26" ht="23.25" customHeight="1" x14ac:dyDescent="0.25">
      <c r="A5" s="416"/>
      <c r="B5" s="416"/>
      <c r="C5" s="418"/>
      <c r="D5" s="429"/>
      <c r="E5" s="422"/>
      <c r="F5" s="423"/>
      <c r="G5" s="424"/>
      <c r="H5" s="424"/>
      <c r="I5" s="424"/>
      <c r="J5" s="424"/>
      <c r="K5" s="424"/>
      <c r="L5" s="425"/>
      <c r="M5" s="449"/>
      <c r="N5" s="450"/>
      <c r="O5" s="449"/>
      <c r="P5" s="450"/>
      <c r="Q5" s="439"/>
      <c r="R5" s="439"/>
      <c r="S5" s="57"/>
      <c r="T5" s="443" t="s">
        <v>22</v>
      </c>
      <c r="U5" s="435" t="s">
        <v>23</v>
      </c>
      <c r="V5" s="436"/>
      <c r="W5" s="435" t="s">
        <v>514</v>
      </c>
      <c r="X5" s="436"/>
      <c r="Y5" s="442"/>
      <c r="Z5" s="434"/>
    </row>
    <row r="6" spans="1:26" ht="67.5" customHeight="1" x14ac:dyDescent="0.25">
      <c r="A6" s="416"/>
      <c r="B6" s="416"/>
      <c r="C6" s="419"/>
      <c r="D6" s="430"/>
      <c r="E6" s="422"/>
      <c r="F6" s="426"/>
      <c r="G6" s="427"/>
      <c r="H6" s="427"/>
      <c r="I6" s="427"/>
      <c r="J6" s="427"/>
      <c r="K6" s="427"/>
      <c r="L6" s="428"/>
      <c r="M6" s="18" t="s">
        <v>23</v>
      </c>
      <c r="N6" s="18" t="s">
        <v>18</v>
      </c>
      <c r="O6" s="18" t="s">
        <v>23</v>
      </c>
      <c r="P6" s="18" t="s">
        <v>18</v>
      </c>
      <c r="Q6" s="439"/>
      <c r="R6" s="439"/>
      <c r="S6" s="58"/>
      <c r="T6" s="444"/>
      <c r="U6" s="190" t="s">
        <v>610</v>
      </c>
      <c r="V6" s="6" t="s">
        <v>515</v>
      </c>
      <c r="W6" s="190" t="s">
        <v>610</v>
      </c>
      <c r="X6" s="6" t="s">
        <v>515</v>
      </c>
      <c r="Y6" s="442"/>
      <c r="Z6" s="434"/>
    </row>
    <row r="7" spans="1:26" ht="33.6" customHeight="1" x14ac:dyDescent="0.25">
      <c r="A7" s="19"/>
      <c r="B7" s="171"/>
      <c r="C7" s="170"/>
      <c r="D7" s="169"/>
      <c r="E7" s="172"/>
      <c r="F7" s="168"/>
      <c r="G7" s="169"/>
      <c r="H7" s="169"/>
      <c r="I7" s="169"/>
      <c r="J7" s="169"/>
      <c r="K7" s="169"/>
      <c r="L7" s="170"/>
      <c r="M7" s="173"/>
      <c r="N7" s="173"/>
      <c r="O7" s="173"/>
      <c r="P7" s="173"/>
      <c r="Q7" s="174"/>
      <c r="R7" s="174"/>
      <c r="S7" s="175"/>
      <c r="T7" s="167"/>
      <c r="U7" s="191"/>
      <c r="V7" s="176"/>
      <c r="W7" s="191"/>
      <c r="X7" s="176"/>
      <c r="Y7" s="177"/>
      <c r="Z7" s="293"/>
    </row>
    <row r="8" spans="1:26" ht="24.9" customHeight="1" x14ac:dyDescent="0.25">
      <c r="A8" s="73" t="s">
        <v>126</v>
      </c>
      <c r="B8" s="118"/>
      <c r="C8" s="119"/>
      <c r="D8" s="178"/>
      <c r="E8" s="120"/>
      <c r="F8" s="396" t="s">
        <v>127</v>
      </c>
      <c r="G8" s="397"/>
      <c r="H8" s="397"/>
      <c r="I8" s="397"/>
      <c r="J8" s="397"/>
      <c r="K8" s="397"/>
      <c r="L8" s="398"/>
      <c r="M8" s="121"/>
      <c r="N8" s="72"/>
      <c r="O8" s="121"/>
      <c r="P8" s="72"/>
      <c r="Q8" s="122"/>
      <c r="R8" s="123"/>
      <c r="S8" s="123"/>
      <c r="T8" s="124"/>
      <c r="U8" s="124"/>
      <c r="V8" s="7">
        <f t="shared" ref="V8:V38" si="0">+U8*T8</f>
        <v>0</v>
      </c>
      <c r="W8" s="124"/>
      <c r="X8" s="7">
        <f t="shared" ref="X8:X38" si="1">+W8*T8</f>
        <v>0</v>
      </c>
      <c r="Y8" s="289">
        <f>Z8</f>
        <v>0</v>
      </c>
      <c r="Z8" s="294">
        <v>0</v>
      </c>
    </row>
    <row r="9" spans="1:26" ht="24.9" customHeight="1" x14ac:dyDescent="0.25">
      <c r="A9" s="73" t="s">
        <v>128</v>
      </c>
      <c r="B9" s="118"/>
      <c r="C9" s="119"/>
      <c r="D9" s="178"/>
      <c r="E9" s="120"/>
      <c r="F9" s="396" t="s">
        <v>234</v>
      </c>
      <c r="G9" s="397"/>
      <c r="H9" s="397"/>
      <c r="I9" s="397"/>
      <c r="J9" s="397"/>
      <c r="K9" s="397"/>
      <c r="L9" s="398"/>
      <c r="M9" s="121"/>
      <c r="N9" s="72"/>
      <c r="O9" s="121"/>
      <c r="P9" s="72"/>
      <c r="Q9" s="122"/>
      <c r="R9" s="123"/>
      <c r="S9" s="123"/>
      <c r="T9" s="124">
        <f>Y9</f>
        <v>0</v>
      </c>
      <c r="U9" s="124"/>
      <c r="V9" s="7">
        <f t="shared" si="0"/>
        <v>0</v>
      </c>
      <c r="W9" s="124"/>
      <c r="X9" s="7">
        <f t="shared" si="1"/>
        <v>0</v>
      </c>
      <c r="Y9" s="289">
        <f t="shared" ref="Y9:Y72" si="2">Z9</f>
        <v>0</v>
      </c>
      <c r="Z9" s="294">
        <v>0</v>
      </c>
    </row>
    <row r="10" spans="1:26" ht="24.9" customHeight="1" x14ac:dyDescent="0.25">
      <c r="A10" s="73" t="s">
        <v>90</v>
      </c>
      <c r="B10" s="118"/>
      <c r="C10" s="128"/>
      <c r="D10" s="179"/>
      <c r="E10" s="129"/>
      <c r="F10" s="396" t="s">
        <v>129</v>
      </c>
      <c r="G10" s="397"/>
      <c r="H10" s="397"/>
      <c r="I10" s="397"/>
      <c r="J10" s="397"/>
      <c r="K10" s="397"/>
      <c r="L10" s="398"/>
      <c r="M10" s="121"/>
      <c r="N10" s="72"/>
      <c r="O10" s="121"/>
      <c r="P10" s="72"/>
      <c r="Q10" s="122"/>
      <c r="R10" s="123"/>
      <c r="S10" s="123"/>
      <c r="T10" s="124">
        <f t="shared" ref="T10:T45" si="3">Y10</f>
        <v>0</v>
      </c>
      <c r="U10" s="124"/>
      <c r="V10" s="7">
        <f t="shared" si="0"/>
        <v>0</v>
      </c>
      <c r="W10" s="124"/>
      <c r="X10" s="7">
        <f t="shared" si="1"/>
        <v>0</v>
      </c>
      <c r="Y10" s="289">
        <f t="shared" si="2"/>
        <v>0</v>
      </c>
      <c r="Z10" s="294">
        <v>0</v>
      </c>
    </row>
    <row r="11" spans="1:26" ht="24.9" customHeight="1" x14ac:dyDescent="0.25">
      <c r="A11" s="73" t="s">
        <v>15</v>
      </c>
      <c r="B11" s="118"/>
      <c r="C11" s="119"/>
      <c r="D11" s="178"/>
      <c r="E11" s="120"/>
      <c r="F11" s="396" t="s">
        <v>130</v>
      </c>
      <c r="G11" s="397"/>
      <c r="H11" s="397"/>
      <c r="I11" s="397"/>
      <c r="J11" s="397"/>
      <c r="K11" s="397"/>
      <c r="L11" s="398"/>
      <c r="M11" s="121"/>
      <c r="N11" s="72"/>
      <c r="O11" s="121"/>
      <c r="P11" s="72"/>
      <c r="Q11" s="122" t="s">
        <v>24</v>
      </c>
      <c r="R11" s="123" t="s">
        <v>28</v>
      </c>
      <c r="S11" s="123"/>
      <c r="T11" s="124">
        <f t="shared" si="3"/>
        <v>0</v>
      </c>
      <c r="U11" s="124"/>
      <c r="V11" s="7">
        <f t="shared" si="0"/>
        <v>0</v>
      </c>
      <c r="W11" s="124"/>
      <c r="X11" s="7">
        <f t="shared" si="1"/>
        <v>0</v>
      </c>
      <c r="Y11" s="289">
        <f t="shared" si="2"/>
        <v>0</v>
      </c>
      <c r="Z11" s="294">
        <v>0</v>
      </c>
    </row>
    <row r="12" spans="1:26" ht="24.9" customHeight="1" x14ac:dyDescent="0.25">
      <c r="A12" s="90"/>
      <c r="B12" s="91">
        <v>2</v>
      </c>
      <c r="C12" s="96" t="s">
        <v>319</v>
      </c>
      <c r="D12" s="181" t="s">
        <v>549</v>
      </c>
      <c r="E12" s="97">
        <v>30000349</v>
      </c>
      <c r="F12" s="408" t="s">
        <v>131</v>
      </c>
      <c r="G12" s="409"/>
      <c r="H12" s="409"/>
      <c r="I12" s="409"/>
      <c r="J12" s="409"/>
      <c r="K12" s="409"/>
      <c r="L12" s="410"/>
      <c r="M12" s="121">
        <v>650.25</v>
      </c>
      <c r="N12" s="72">
        <v>295.07339276764571</v>
      </c>
      <c r="O12" s="121"/>
      <c r="P12" s="72"/>
      <c r="Q12" s="94" t="s">
        <v>24</v>
      </c>
      <c r="R12" s="95" t="s">
        <v>28</v>
      </c>
      <c r="S12" s="95"/>
      <c r="T12" s="288">
        <f t="shared" si="3"/>
        <v>30</v>
      </c>
      <c r="U12" s="193">
        <v>650.25</v>
      </c>
      <c r="V12" s="5">
        <f t="shared" si="0"/>
        <v>19507.5</v>
      </c>
      <c r="W12" s="193">
        <v>295.07339276764571</v>
      </c>
      <c r="X12" s="5">
        <f t="shared" si="1"/>
        <v>8852.2017830293717</v>
      </c>
      <c r="Y12" s="4">
        <f t="shared" si="2"/>
        <v>30</v>
      </c>
      <c r="Z12" s="379">
        <v>30</v>
      </c>
    </row>
    <row r="13" spans="1:26" ht="24.9" customHeight="1" x14ac:dyDescent="0.25">
      <c r="A13" s="73" t="s">
        <v>132</v>
      </c>
      <c r="B13" s="118"/>
      <c r="C13" s="119"/>
      <c r="D13" s="178"/>
      <c r="E13" s="120"/>
      <c r="F13" s="396" t="s">
        <v>133</v>
      </c>
      <c r="G13" s="397"/>
      <c r="H13" s="397"/>
      <c r="I13" s="397"/>
      <c r="J13" s="397"/>
      <c r="K13" s="397"/>
      <c r="L13" s="398"/>
      <c r="M13" s="121"/>
      <c r="N13" s="72"/>
      <c r="O13" s="121"/>
      <c r="P13" s="72"/>
      <c r="Q13" s="122"/>
      <c r="R13" s="123"/>
      <c r="S13" s="123"/>
      <c r="T13" s="124">
        <f t="shared" si="3"/>
        <v>0</v>
      </c>
      <c r="U13" s="124"/>
      <c r="V13" s="7">
        <f t="shared" si="0"/>
        <v>0</v>
      </c>
      <c r="W13" s="124"/>
      <c r="X13" s="7">
        <f t="shared" si="1"/>
        <v>0</v>
      </c>
      <c r="Y13" s="289">
        <f t="shared" si="2"/>
        <v>0</v>
      </c>
      <c r="Z13" s="294">
        <v>0</v>
      </c>
    </row>
    <row r="14" spans="1:26" ht="24.75" customHeight="1" x14ac:dyDescent="0.25">
      <c r="A14" s="73" t="s">
        <v>233</v>
      </c>
      <c r="B14" s="118"/>
      <c r="C14" s="128"/>
      <c r="D14" s="179"/>
      <c r="E14" s="129"/>
      <c r="F14" s="396" t="s">
        <v>239</v>
      </c>
      <c r="G14" s="397"/>
      <c r="H14" s="397"/>
      <c r="I14" s="397"/>
      <c r="J14" s="397"/>
      <c r="K14" s="397"/>
      <c r="L14" s="398"/>
      <c r="M14" s="121"/>
      <c r="N14" s="72"/>
      <c r="O14" s="121"/>
      <c r="P14" s="72"/>
      <c r="Q14" s="122"/>
      <c r="R14" s="123"/>
      <c r="S14" s="123"/>
      <c r="T14" s="124">
        <f t="shared" si="3"/>
        <v>0</v>
      </c>
      <c r="U14" s="124"/>
      <c r="V14" s="7">
        <f t="shared" si="0"/>
        <v>0</v>
      </c>
      <c r="W14" s="124"/>
      <c r="X14" s="7">
        <f t="shared" si="1"/>
        <v>0</v>
      </c>
      <c r="Y14" s="289">
        <f t="shared" si="2"/>
        <v>0</v>
      </c>
      <c r="Z14" s="294">
        <v>0</v>
      </c>
    </row>
    <row r="15" spans="1:26" ht="24.75" customHeight="1" x14ac:dyDescent="0.25">
      <c r="A15" s="73"/>
      <c r="B15" s="118"/>
      <c r="C15" s="128"/>
      <c r="D15" s="179"/>
      <c r="E15" s="129"/>
      <c r="F15" s="396" t="s">
        <v>240</v>
      </c>
      <c r="G15" s="397"/>
      <c r="H15" s="397"/>
      <c r="I15" s="397"/>
      <c r="J15" s="397"/>
      <c r="K15" s="397"/>
      <c r="L15" s="398"/>
      <c r="M15" s="121"/>
      <c r="N15" s="72"/>
      <c r="O15" s="121"/>
      <c r="P15" s="72"/>
      <c r="Q15" s="122"/>
      <c r="R15" s="123"/>
      <c r="S15" s="123"/>
      <c r="T15" s="124">
        <f t="shared" si="3"/>
        <v>0</v>
      </c>
      <c r="U15" s="124"/>
      <c r="V15" s="7">
        <f t="shared" si="0"/>
        <v>0</v>
      </c>
      <c r="W15" s="124"/>
      <c r="X15" s="7">
        <f t="shared" si="1"/>
        <v>0</v>
      </c>
      <c r="Y15" s="289">
        <f t="shared" si="2"/>
        <v>0</v>
      </c>
      <c r="Z15" s="294">
        <v>0</v>
      </c>
    </row>
    <row r="16" spans="1:26" ht="24.9" customHeight="1" x14ac:dyDescent="0.25">
      <c r="A16" s="90"/>
      <c r="B16" s="91"/>
      <c r="C16" s="92" t="s">
        <v>509</v>
      </c>
      <c r="D16" s="182" t="s">
        <v>550</v>
      </c>
      <c r="E16" s="98" t="s">
        <v>510</v>
      </c>
      <c r="F16" s="99" t="s">
        <v>506</v>
      </c>
      <c r="G16" s="100">
        <v>1</v>
      </c>
      <c r="H16" s="101" t="s">
        <v>0</v>
      </c>
      <c r="I16" s="102">
        <v>709</v>
      </c>
      <c r="J16" s="101" t="s">
        <v>29</v>
      </c>
      <c r="K16" s="101"/>
      <c r="L16" s="103">
        <f t="shared" ref="L16:L20" si="4">IF(G16="","",G16*I16)</f>
        <v>709</v>
      </c>
      <c r="M16" s="121">
        <f>T16*L16</f>
        <v>0</v>
      </c>
      <c r="N16" s="72"/>
      <c r="O16" s="121"/>
      <c r="P16" s="72"/>
      <c r="Q16" s="94"/>
      <c r="R16" s="95"/>
      <c r="S16" s="95"/>
      <c r="T16" s="288">
        <f t="shared" si="3"/>
        <v>0</v>
      </c>
      <c r="U16" s="193">
        <v>48.24</v>
      </c>
      <c r="V16" s="5">
        <f>M16*U16</f>
        <v>0</v>
      </c>
      <c r="W16" s="193">
        <f>N21</f>
        <v>275.64</v>
      </c>
      <c r="X16" s="5">
        <f>+W16*M16</f>
        <v>0</v>
      </c>
      <c r="Y16" s="4">
        <f t="shared" si="2"/>
        <v>0</v>
      </c>
      <c r="Z16" s="379"/>
    </row>
    <row r="17" spans="1:26" ht="24.9" customHeight="1" x14ac:dyDescent="0.25">
      <c r="A17" s="21"/>
      <c r="B17" s="20"/>
      <c r="C17" s="15" t="s">
        <v>511</v>
      </c>
      <c r="D17" s="182" t="s">
        <v>550</v>
      </c>
      <c r="E17" s="61" t="s">
        <v>260</v>
      </c>
      <c r="F17" s="70" t="s">
        <v>507</v>
      </c>
      <c r="G17" s="68">
        <v>1</v>
      </c>
      <c r="H17" s="16" t="s">
        <v>0</v>
      </c>
      <c r="I17" s="17">
        <v>1403</v>
      </c>
      <c r="J17" s="16" t="s">
        <v>29</v>
      </c>
      <c r="K17" s="12"/>
      <c r="L17" s="14">
        <f t="shared" si="4"/>
        <v>1403</v>
      </c>
      <c r="M17" s="121">
        <f t="shared" ref="M17:M20" si="5">T17*L17</f>
        <v>0</v>
      </c>
      <c r="N17" s="72"/>
      <c r="O17" s="121"/>
      <c r="P17" s="72"/>
      <c r="Q17" s="23"/>
      <c r="R17" s="24"/>
      <c r="S17" s="28"/>
      <c r="T17" s="288">
        <f t="shared" si="3"/>
        <v>0</v>
      </c>
      <c r="U17" s="194">
        <v>48.24</v>
      </c>
      <c r="V17" s="5">
        <f t="shared" ref="V17:V20" si="6">M17*U17</f>
        <v>0</v>
      </c>
      <c r="W17" s="194">
        <v>275.64</v>
      </c>
      <c r="X17" s="5">
        <f>+W17*M17</f>
        <v>0</v>
      </c>
      <c r="Y17" s="4">
        <f t="shared" si="2"/>
        <v>0</v>
      </c>
      <c r="Z17" s="380"/>
    </row>
    <row r="18" spans="1:26" ht="24.9" customHeight="1" x14ac:dyDescent="0.25">
      <c r="A18" s="21"/>
      <c r="B18" s="20"/>
      <c r="C18" s="368" t="s">
        <v>614</v>
      </c>
      <c r="D18" s="182" t="s">
        <v>550</v>
      </c>
      <c r="E18" s="61">
        <v>10002385</v>
      </c>
      <c r="F18" s="70" t="s">
        <v>502</v>
      </c>
      <c r="G18" s="68">
        <v>1</v>
      </c>
      <c r="H18" s="16" t="s">
        <v>0</v>
      </c>
      <c r="I18" s="17">
        <v>1128</v>
      </c>
      <c r="J18" s="16" t="s">
        <v>29</v>
      </c>
      <c r="K18" s="12"/>
      <c r="L18" s="14">
        <f t="shared" si="4"/>
        <v>1128</v>
      </c>
      <c r="M18" s="121">
        <f t="shared" si="5"/>
        <v>0</v>
      </c>
      <c r="N18" s="72"/>
      <c r="O18" s="121"/>
      <c r="P18" s="72"/>
      <c r="Q18" s="23"/>
      <c r="R18" s="24"/>
      <c r="S18" s="28"/>
      <c r="T18" s="288">
        <f t="shared" si="3"/>
        <v>0</v>
      </c>
      <c r="U18" s="194">
        <v>48.24</v>
      </c>
      <c r="V18" s="5">
        <f t="shared" si="6"/>
        <v>0</v>
      </c>
      <c r="W18" s="194">
        <v>275.64</v>
      </c>
      <c r="X18" s="5">
        <f>+W18*M18</f>
        <v>0</v>
      </c>
      <c r="Y18" s="4">
        <f t="shared" si="2"/>
        <v>0</v>
      </c>
      <c r="Z18" s="379"/>
    </row>
    <row r="19" spans="1:26" ht="24.9" customHeight="1" x14ac:dyDescent="0.25">
      <c r="A19" s="21"/>
      <c r="B19" s="20"/>
      <c r="C19" s="15" t="s">
        <v>512</v>
      </c>
      <c r="D19" s="183"/>
      <c r="E19" s="61" t="s">
        <v>513</v>
      </c>
      <c r="F19" s="70" t="s">
        <v>508</v>
      </c>
      <c r="G19" s="68">
        <v>1</v>
      </c>
      <c r="H19" s="16" t="s">
        <v>0</v>
      </c>
      <c r="I19" s="17">
        <v>1030</v>
      </c>
      <c r="J19" s="16" t="s">
        <v>29</v>
      </c>
      <c r="K19" s="12"/>
      <c r="L19" s="14">
        <f t="shared" si="4"/>
        <v>1030</v>
      </c>
      <c r="M19" s="121">
        <f t="shared" si="5"/>
        <v>0</v>
      </c>
      <c r="N19" s="72"/>
      <c r="O19" s="121"/>
      <c r="P19" s="72"/>
      <c r="Q19" s="23"/>
      <c r="R19" s="24"/>
      <c r="S19" s="28"/>
      <c r="T19" s="288">
        <f t="shared" si="3"/>
        <v>0</v>
      </c>
      <c r="U19" s="194">
        <v>48.24</v>
      </c>
      <c r="V19" s="5">
        <f t="shared" si="6"/>
        <v>0</v>
      </c>
      <c r="W19" s="194">
        <v>275.64</v>
      </c>
      <c r="X19" s="5">
        <f>+W19*M19</f>
        <v>0</v>
      </c>
      <c r="Y19" s="4">
        <f t="shared" si="2"/>
        <v>0</v>
      </c>
      <c r="Z19" s="379"/>
    </row>
    <row r="20" spans="1:26" ht="24.9" customHeight="1" x14ac:dyDescent="0.25">
      <c r="A20" s="21"/>
      <c r="B20" s="26"/>
      <c r="C20" s="15" t="s">
        <v>411</v>
      </c>
      <c r="D20" s="182" t="s">
        <v>550</v>
      </c>
      <c r="E20" s="61" t="s">
        <v>259</v>
      </c>
      <c r="F20" s="70" t="s">
        <v>241</v>
      </c>
      <c r="G20" s="68">
        <v>1</v>
      </c>
      <c r="H20" s="16" t="s">
        <v>0</v>
      </c>
      <c r="I20" s="17">
        <v>876</v>
      </c>
      <c r="J20" s="16" t="s">
        <v>29</v>
      </c>
      <c r="K20" s="12"/>
      <c r="L20" s="14">
        <f t="shared" si="4"/>
        <v>876</v>
      </c>
      <c r="M20" s="121">
        <f t="shared" si="5"/>
        <v>0</v>
      </c>
      <c r="N20" s="72"/>
      <c r="O20" s="121"/>
      <c r="P20" s="72"/>
      <c r="Q20" s="27"/>
      <c r="R20" s="28"/>
      <c r="S20" s="28"/>
      <c r="T20" s="288">
        <f t="shared" si="3"/>
        <v>0</v>
      </c>
      <c r="U20" s="194">
        <v>48.24</v>
      </c>
      <c r="V20" s="5">
        <f t="shared" si="6"/>
        <v>0</v>
      </c>
      <c r="W20" s="194">
        <v>275.64</v>
      </c>
      <c r="X20" s="5">
        <f>+W20*M20</f>
        <v>0</v>
      </c>
      <c r="Y20" s="4">
        <f t="shared" si="2"/>
        <v>0</v>
      </c>
      <c r="Z20" s="380"/>
    </row>
    <row r="21" spans="1:26" ht="24.9" customHeight="1" x14ac:dyDescent="0.25">
      <c r="A21" s="73"/>
      <c r="B21" s="82" t="s">
        <v>263</v>
      </c>
      <c r="C21" s="74"/>
      <c r="D21" s="179"/>
      <c r="E21" s="75"/>
      <c r="F21" s="76" t="s">
        <v>30</v>
      </c>
      <c r="G21" s="77">
        <v>21</v>
      </c>
      <c r="H21" s="147">
        <v>26.799999999999997</v>
      </c>
      <c r="I21" s="146">
        <v>90.708811926129954</v>
      </c>
      <c r="J21" s="78"/>
      <c r="K21" s="79"/>
      <c r="L21" s="80">
        <f>+SUM(L16:L20)</f>
        <v>5146</v>
      </c>
      <c r="M21" s="121">
        <v>48.24</v>
      </c>
      <c r="N21" s="72">
        <v>275.64</v>
      </c>
      <c r="O21" s="121"/>
      <c r="P21" s="72"/>
      <c r="Q21" s="79" t="s">
        <v>24</v>
      </c>
      <c r="R21" s="79" t="s">
        <v>28</v>
      </c>
      <c r="S21" s="78"/>
      <c r="T21" s="124">
        <f t="shared" ref="T21:Z21" si="7">SUM(T16:T20)</f>
        <v>0</v>
      </c>
      <c r="U21" s="7">
        <f t="shared" si="7"/>
        <v>241.20000000000002</v>
      </c>
      <c r="V21" s="7">
        <f t="shared" si="7"/>
        <v>0</v>
      </c>
      <c r="W21" s="7">
        <f t="shared" si="7"/>
        <v>1378.1999999999998</v>
      </c>
      <c r="X21" s="7">
        <f t="shared" si="7"/>
        <v>0</v>
      </c>
      <c r="Y21" s="289">
        <f t="shared" si="2"/>
        <v>0</v>
      </c>
      <c r="Z21" s="381">
        <f t="shared" si="7"/>
        <v>0</v>
      </c>
    </row>
    <row r="22" spans="1:26" ht="24.75" customHeight="1" x14ac:dyDescent="0.25">
      <c r="A22" s="73" t="s">
        <v>66</v>
      </c>
      <c r="B22" s="82"/>
      <c r="C22" s="74"/>
      <c r="D22" s="179"/>
      <c r="E22" s="75"/>
      <c r="F22" s="396" t="s">
        <v>98</v>
      </c>
      <c r="G22" s="397"/>
      <c r="H22" s="397"/>
      <c r="I22" s="397"/>
      <c r="J22" s="397"/>
      <c r="K22" s="397"/>
      <c r="L22" s="398"/>
      <c r="M22" s="121"/>
      <c r="N22" s="72"/>
      <c r="O22" s="121"/>
      <c r="P22" s="72"/>
      <c r="Q22" s="83"/>
      <c r="R22" s="84"/>
      <c r="S22" s="85"/>
      <c r="T22" s="124">
        <f t="shared" si="3"/>
        <v>0</v>
      </c>
      <c r="U22" s="290"/>
      <c r="V22" s="7">
        <f t="shared" si="0"/>
        <v>0</v>
      </c>
      <c r="W22" s="7"/>
      <c r="X22" s="7">
        <f t="shared" si="1"/>
        <v>0</v>
      </c>
      <c r="Y22" s="289">
        <f t="shared" si="2"/>
        <v>0</v>
      </c>
      <c r="Z22" s="294">
        <v>0</v>
      </c>
    </row>
    <row r="23" spans="1:26" ht="24.75" customHeight="1" x14ac:dyDescent="0.25">
      <c r="A23" s="73"/>
      <c r="B23" s="82"/>
      <c r="C23" s="74"/>
      <c r="D23" s="179"/>
      <c r="E23" s="75"/>
      <c r="F23" s="396" t="s">
        <v>134</v>
      </c>
      <c r="G23" s="397"/>
      <c r="H23" s="397"/>
      <c r="I23" s="397"/>
      <c r="J23" s="397"/>
      <c r="K23" s="397"/>
      <c r="L23" s="398"/>
      <c r="M23" s="121"/>
      <c r="N23" s="72"/>
      <c r="O23" s="121"/>
      <c r="P23" s="72"/>
      <c r="Q23" s="83"/>
      <c r="R23" s="84"/>
      <c r="S23" s="85"/>
      <c r="T23" s="124">
        <f t="shared" si="3"/>
        <v>0</v>
      </c>
      <c r="U23" s="290"/>
      <c r="V23" s="7">
        <f t="shared" si="0"/>
        <v>0</v>
      </c>
      <c r="W23" s="7"/>
      <c r="X23" s="7">
        <f t="shared" si="1"/>
        <v>0</v>
      </c>
      <c r="Y23" s="289">
        <f t="shared" si="2"/>
        <v>0</v>
      </c>
      <c r="Z23" s="294">
        <v>0</v>
      </c>
    </row>
    <row r="24" spans="1:26" ht="24.9" customHeight="1" x14ac:dyDescent="0.25">
      <c r="A24" s="21"/>
      <c r="B24" s="20"/>
      <c r="C24" s="8" t="s">
        <v>443</v>
      </c>
      <c r="D24" s="182" t="s">
        <v>550</v>
      </c>
      <c r="E24" s="61" t="s">
        <v>444</v>
      </c>
      <c r="F24" s="70" t="s">
        <v>445</v>
      </c>
      <c r="G24" s="68">
        <v>90</v>
      </c>
      <c r="H24" s="16" t="s">
        <v>0</v>
      </c>
      <c r="I24" s="17">
        <v>207</v>
      </c>
      <c r="J24" s="16" t="s">
        <v>29</v>
      </c>
      <c r="K24" s="12"/>
      <c r="L24" s="14">
        <f t="shared" ref="L24:L35" si="8">I24</f>
        <v>207</v>
      </c>
      <c r="M24" s="121">
        <f t="shared" ref="M24:M35" si="9">Y24*L24</f>
        <v>72450</v>
      </c>
      <c r="N24" s="72"/>
      <c r="O24" s="121"/>
      <c r="P24" s="72"/>
      <c r="Q24" s="23"/>
      <c r="R24" s="24"/>
      <c r="S24" s="28"/>
      <c r="T24" s="288">
        <f t="shared" ref="T24:T35" si="10">Y24</f>
        <v>350</v>
      </c>
      <c r="U24" s="195">
        <v>48.24</v>
      </c>
      <c r="V24" s="5">
        <f t="shared" ref="V24:V35" si="11">M24*U24</f>
        <v>3494988</v>
      </c>
      <c r="W24" s="194">
        <v>196.53600000000003</v>
      </c>
      <c r="X24" s="5">
        <f t="shared" ref="X24:X35" si="12">M24*W24</f>
        <v>14239033.200000003</v>
      </c>
      <c r="Y24" s="4">
        <f t="shared" si="2"/>
        <v>350</v>
      </c>
      <c r="Z24" s="379">
        <v>350</v>
      </c>
    </row>
    <row r="25" spans="1:26" ht="24.9" customHeight="1" x14ac:dyDescent="0.25">
      <c r="A25" s="21"/>
      <c r="B25" s="20"/>
      <c r="C25" s="8" t="s">
        <v>452</v>
      </c>
      <c r="D25" s="182" t="s">
        <v>550</v>
      </c>
      <c r="E25" s="61" t="s">
        <v>453</v>
      </c>
      <c r="F25" s="70" t="s">
        <v>497</v>
      </c>
      <c r="G25" s="68">
        <v>50</v>
      </c>
      <c r="H25" s="16" t="s">
        <v>0</v>
      </c>
      <c r="I25" s="17">
        <v>230</v>
      </c>
      <c r="J25" s="16" t="s">
        <v>29</v>
      </c>
      <c r="K25" s="12"/>
      <c r="L25" s="14">
        <f t="shared" si="8"/>
        <v>230</v>
      </c>
      <c r="M25" s="121">
        <f t="shared" si="9"/>
        <v>9200</v>
      </c>
      <c r="N25" s="72"/>
      <c r="O25" s="121"/>
      <c r="P25" s="72"/>
      <c r="Q25" s="23"/>
      <c r="R25" s="24"/>
      <c r="S25" s="28"/>
      <c r="T25" s="288">
        <f t="shared" si="10"/>
        <v>40</v>
      </c>
      <c r="U25" s="195">
        <v>48.24</v>
      </c>
      <c r="V25" s="5">
        <f t="shared" si="11"/>
        <v>443808</v>
      </c>
      <c r="W25" s="194">
        <v>196.53600000000003</v>
      </c>
      <c r="X25" s="5">
        <f t="shared" si="12"/>
        <v>1808131.2000000002</v>
      </c>
      <c r="Y25" s="4">
        <f t="shared" si="2"/>
        <v>40</v>
      </c>
      <c r="Z25" s="379">
        <v>40</v>
      </c>
    </row>
    <row r="26" spans="1:26" ht="24.9" customHeight="1" x14ac:dyDescent="0.25">
      <c r="A26" s="21"/>
      <c r="B26" s="20"/>
      <c r="C26" s="8" t="s">
        <v>446</v>
      </c>
      <c r="D26" s="182" t="s">
        <v>550</v>
      </c>
      <c r="E26" s="61" t="s">
        <v>447</v>
      </c>
      <c r="F26" s="70" t="s">
        <v>448</v>
      </c>
      <c r="G26" s="68">
        <v>70</v>
      </c>
      <c r="H26" s="16" t="s">
        <v>0</v>
      </c>
      <c r="I26" s="17">
        <v>252</v>
      </c>
      <c r="J26" s="16" t="s">
        <v>29</v>
      </c>
      <c r="K26" s="12"/>
      <c r="L26" s="14">
        <f t="shared" si="8"/>
        <v>252</v>
      </c>
      <c r="M26" s="121">
        <f t="shared" si="9"/>
        <v>50400</v>
      </c>
      <c r="N26" s="72"/>
      <c r="O26" s="121"/>
      <c r="P26" s="72"/>
      <c r="Q26" s="23"/>
      <c r="R26" s="24"/>
      <c r="S26" s="28"/>
      <c r="T26" s="288">
        <f t="shared" si="10"/>
        <v>200</v>
      </c>
      <c r="U26" s="195">
        <v>48.24</v>
      </c>
      <c r="V26" s="5">
        <f t="shared" si="11"/>
        <v>2431296</v>
      </c>
      <c r="W26" s="194">
        <v>196.53600000000003</v>
      </c>
      <c r="X26" s="5">
        <f t="shared" si="12"/>
        <v>9905414.4000000022</v>
      </c>
      <c r="Y26" s="4">
        <f t="shared" si="2"/>
        <v>200</v>
      </c>
      <c r="Z26" s="379">
        <v>200</v>
      </c>
    </row>
    <row r="27" spans="1:26" ht="24.9" customHeight="1" x14ac:dyDescent="0.25">
      <c r="A27" s="21"/>
      <c r="B27" s="20"/>
      <c r="C27" s="8" t="s">
        <v>516</v>
      </c>
      <c r="D27" s="182" t="s">
        <v>550</v>
      </c>
      <c r="E27" s="61" t="s">
        <v>517</v>
      </c>
      <c r="F27" s="70" t="s">
        <v>498</v>
      </c>
      <c r="G27" s="68">
        <v>50</v>
      </c>
      <c r="H27" s="16" t="s">
        <v>0</v>
      </c>
      <c r="I27" s="17">
        <v>298</v>
      </c>
      <c r="J27" s="16" t="s">
        <v>29</v>
      </c>
      <c r="K27" s="12"/>
      <c r="L27" s="14">
        <f t="shared" si="8"/>
        <v>298</v>
      </c>
      <c r="M27" s="121">
        <f t="shared" si="9"/>
        <v>17880</v>
      </c>
      <c r="N27" s="72"/>
      <c r="O27" s="121"/>
      <c r="P27" s="72"/>
      <c r="Q27" s="23"/>
      <c r="R27" s="24"/>
      <c r="S27" s="28"/>
      <c r="T27" s="288">
        <f t="shared" si="10"/>
        <v>60</v>
      </c>
      <c r="U27" s="195">
        <v>48.24</v>
      </c>
      <c r="V27" s="5">
        <f t="shared" si="11"/>
        <v>862531.20000000007</v>
      </c>
      <c r="W27" s="194">
        <v>196.53600000000003</v>
      </c>
      <c r="X27" s="5">
        <f t="shared" si="12"/>
        <v>3514063.6800000006</v>
      </c>
      <c r="Y27" s="4">
        <f t="shared" si="2"/>
        <v>60</v>
      </c>
      <c r="Z27" s="379">
        <v>60</v>
      </c>
    </row>
    <row r="28" spans="1:26" ht="24.9" customHeight="1" x14ac:dyDescent="0.25">
      <c r="A28" s="21"/>
      <c r="B28" s="20"/>
      <c r="C28" s="8" t="s">
        <v>412</v>
      </c>
      <c r="D28" s="182" t="s">
        <v>550</v>
      </c>
      <c r="E28" s="61" t="s">
        <v>310</v>
      </c>
      <c r="F28" s="70" t="s">
        <v>242</v>
      </c>
      <c r="G28" s="68">
        <v>40</v>
      </c>
      <c r="H28" s="16" t="s">
        <v>0</v>
      </c>
      <c r="I28" s="17">
        <v>326</v>
      </c>
      <c r="J28" s="16" t="s">
        <v>29</v>
      </c>
      <c r="K28" s="12"/>
      <c r="L28" s="14">
        <f t="shared" si="8"/>
        <v>326</v>
      </c>
      <c r="M28" s="121">
        <f t="shared" si="9"/>
        <v>13040</v>
      </c>
      <c r="N28" s="72"/>
      <c r="O28" s="121"/>
      <c r="P28" s="72"/>
      <c r="Q28" s="23"/>
      <c r="R28" s="24"/>
      <c r="S28" s="28"/>
      <c r="T28" s="288">
        <f t="shared" si="10"/>
        <v>40</v>
      </c>
      <c r="U28" s="195">
        <v>48.24</v>
      </c>
      <c r="V28" s="5">
        <f t="shared" si="11"/>
        <v>629049.59999999998</v>
      </c>
      <c r="W28" s="194">
        <v>196.53600000000003</v>
      </c>
      <c r="X28" s="5">
        <f t="shared" si="12"/>
        <v>2562829.4400000004</v>
      </c>
      <c r="Y28" s="4">
        <f t="shared" si="2"/>
        <v>40</v>
      </c>
      <c r="Z28" s="379">
        <v>40</v>
      </c>
    </row>
    <row r="29" spans="1:26" ht="24.9" customHeight="1" x14ac:dyDescent="0.25">
      <c r="A29" s="21"/>
      <c r="B29" s="20"/>
      <c r="C29" s="8" t="s">
        <v>450</v>
      </c>
      <c r="D29" s="182" t="s">
        <v>550</v>
      </c>
      <c r="E29" s="61" t="s">
        <v>451</v>
      </c>
      <c r="F29" s="70" t="s">
        <v>449</v>
      </c>
      <c r="G29" s="68">
        <v>0</v>
      </c>
      <c r="H29" s="16" t="s">
        <v>0</v>
      </c>
      <c r="I29" s="17">
        <v>504</v>
      </c>
      <c r="J29" s="16" t="s">
        <v>29</v>
      </c>
      <c r="K29" s="12"/>
      <c r="L29" s="14">
        <f t="shared" si="8"/>
        <v>504</v>
      </c>
      <c r="M29" s="121">
        <f t="shared" si="9"/>
        <v>20160</v>
      </c>
      <c r="N29" s="72"/>
      <c r="O29" s="121"/>
      <c r="P29" s="72"/>
      <c r="Q29" s="23"/>
      <c r="R29" s="24"/>
      <c r="S29" s="28"/>
      <c r="T29" s="288">
        <f t="shared" si="10"/>
        <v>40</v>
      </c>
      <c r="U29" s="195">
        <v>48.24</v>
      </c>
      <c r="V29" s="5">
        <f t="shared" si="11"/>
        <v>972518.40000000002</v>
      </c>
      <c r="W29" s="194">
        <v>196.53600000000003</v>
      </c>
      <c r="X29" s="5">
        <f t="shared" si="12"/>
        <v>3962165.7600000007</v>
      </c>
      <c r="Y29" s="4">
        <f t="shared" si="2"/>
        <v>40</v>
      </c>
      <c r="Z29" s="379">
        <v>40</v>
      </c>
    </row>
    <row r="30" spans="1:26" ht="24.6" customHeight="1" x14ac:dyDescent="0.25">
      <c r="A30" s="21"/>
      <c r="B30" s="20"/>
      <c r="C30" s="369" t="s">
        <v>615</v>
      </c>
      <c r="D30" s="182" t="s">
        <v>550</v>
      </c>
      <c r="E30" s="61">
        <v>10002546</v>
      </c>
      <c r="F30" s="70" t="s">
        <v>473</v>
      </c>
      <c r="G30" s="68">
        <v>0</v>
      </c>
      <c r="H30" s="16" t="s">
        <v>0</v>
      </c>
      <c r="I30" s="17">
        <v>578</v>
      </c>
      <c r="J30" s="16" t="s">
        <v>29</v>
      </c>
      <c r="K30" s="12"/>
      <c r="L30" s="14">
        <f t="shared" si="8"/>
        <v>578</v>
      </c>
      <c r="M30" s="121">
        <f t="shared" si="9"/>
        <v>0</v>
      </c>
      <c r="N30" s="72"/>
      <c r="O30" s="121"/>
      <c r="P30" s="72"/>
      <c r="Q30" s="23"/>
      <c r="R30" s="24"/>
      <c r="S30" s="28"/>
      <c r="T30" s="288">
        <f t="shared" si="10"/>
        <v>0</v>
      </c>
      <c r="U30" s="195">
        <v>48.24</v>
      </c>
      <c r="V30" s="5">
        <f t="shared" si="11"/>
        <v>0</v>
      </c>
      <c r="W30" s="194">
        <v>196.53600000000003</v>
      </c>
      <c r="X30" s="5">
        <f t="shared" si="12"/>
        <v>0</v>
      </c>
      <c r="Y30" s="4">
        <f t="shared" si="2"/>
        <v>0</v>
      </c>
      <c r="Z30" s="379">
        <v>0</v>
      </c>
    </row>
    <row r="31" spans="1:26" ht="24.9" customHeight="1" x14ac:dyDescent="0.25">
      <c r="A31" s="21"/>
      <c r="B31" s="20"/>
      <c r="C31" s="8" t="s">
        <v>518</v>
      </c>
      <c r="D31" s="182" t="s">
        <v>550</v>
      </c>
      <c r="E31" s="61" t="s">
        <v>519</v>
      </c>
      <c r="F31" s="70" t="s">
        <v>501</v>
      </c>
      <c r="G31" s="68">
        <v>0</v>
      </c>
      <c r="H31" s="16" t="s">
        <v>0</v>
      </c>
      <c r="I31" s="17">
        <v>373</v>
      </c>
      <c r="J31" s="16" t="s">
        <v>29</v>
      </c>
      <c r="K31" s="12"/>
      <c r="L31" s="14">
        <f t="shared" si="8"/>
        <v>373</v>
      </c>
      <c r="M31" s="121">
        <f t="shared" si="9"/>
        <v>9325</v>
      </c>
      <c r="N31" s="72"/>
      <c r="O31" s="121"/>
      <c r="P31" s="72"/>
      <c r="Q31" s="23"/>
      <c r="R31" s="24"/>
      <c r="S31" s="28"/>
      <c r="T31" s="288">
        <f t="shared" si="10"/>
        <v>25</v>
      </c>
      <c r="U31" s="195">
        <v>48.24</v>
      </c>
      <c r="V31" s="5">
        <f t="shared" si="11"/>
        <v>449838</v>
      </c>
      <c r="W31" s="194">
        <v>196.53600000000003</v>
      </c>
      <c r="X31" s="5">
        <f t="shared" si="12"/>
        <v>1832698.2000000002</v>
      </c>
      <c r="Y31" s="4">
        <f t="shared" si="2"/>
        <v>25</v>
      </c>
      <c r="Z31" s="379">
        <v>25</v>
      </c>
    </row>
    <row r="32" spans="1:26" ht="24.9" customHeight="1" x14ac:dyDescent="0.25">
      <c r="A32" s="21"/>
      <c r="B32" s="20"/>
      <c r="C32" s="8" t="s">
        <v>520</v>
      </c>
      <c r="D32" s="182" t="s">
        <v>550</v>
      </c>
      <c r="E32" s="61" t="s">
        <v>521</v>
      </c>
      <c r="F32" s="70" t="s">
        <v>495</v>
      </c>
      <c r="G32" s="68">
        <v>5</v>
      </c>
      <c r="H32" s="16" t="s">
        <v>0</v>
      </c>
      <c r="I32" s="17">
        <v>449</v>
      </c>
      <c r="J32" s="16" t="s">
        <v>29</v>
      </c>
      <c r="K32" s="12"/>
      <c r="L32" s="14">
        <f t="shared" si="8"/>
        <v>449</v>
      </c>
      <c r="M32" s="121">
        <f t="shared" si="9"/>
        <v>4490</v>
      </c>
      <c r="N32" s="72"/>
      <c r="O32" s="121"/>
      <c r="P32" s="72"/>
      <c r="Q32" s="23"/>
      <c r="R32" s="24"/>
      <c r="S32" s="28"/>
      <c r="T32" s="288">
        <f t="shared" si="10"/>
        <v>10</v>
      </c>
      <c r="U32" s="195">
        <v>48.24</v>
      </c>
      <c r="V32" s="5">
        <f t="shared" si="11"/>
        <v>216597.6</v>
      </c>
      <c r="W32" s="194">
        <v>196.53600000000003</v>
      </c>
      <c r="X32" s="5">
        <f t="shared" si="12"/>
        <v>882446.64000000013</v>
      </c>
      <c r="Y32" s="4">
        <f t="shared" si="2"/>
        <v>10</v>
      </c>
      <c r="Z32" s="379">
        <v>10</v>
      </c>
    </row>
    <row r="33" spans="1:26" ht="24.6" customHeight="1" x14ac:dyDescent="0.25">
      <c r="A33" s="21"/>
      <c r="B33" s="20"/>
      <c r="C33" s="369" t="s">
        <v>623</v>
      </c>
      <c r="D33" s="182" t="s">
        <v>550</v>
      </c>
      <c r="E33" s="61">
        <v>10002569</v>
      </c>
      <c r="F33" s="70" t="s">
        <v>496</v>
      </c>
      <c r="G33" s="68">
        <v>0</v>
      </c>
      <c r="H33" s="16" t="s">
        <v>0</v>
      </c>
      <c r="I33" s="17">
        <v>566</v>
      </c>
      <c r="J33" s="16" t="s">
        <v>29</v>
      </c>
      <c r="K33" s="12"/>
      <c r="L33" s="14">
        <f t="shared" si="8"/>
        <v>566</v>
      </c>
      <c r="M33" s="121">
        <f t="shared" si="9"/>
        <v>0</v>
      </c>
      <c r="N33" s="72"/>
      <c r="O33" s="121"/>
      <c r="P33" s="72"/>
      <c r="Q33" s="23"/>
      <c r="R33" s="24"/>
      <c r="S33" s="28"/>
      <c r="T33" s="288">
        <f t="shared" si="10"/>
        <v>0</v>
      </c>
      <c r="U33" s="195">
        <v>48.24</v>
      </c>
      <c r="V33" s="5">
        <f t="shared" si="11"/>
        <v>0</v>
      </c>
      <c r="W33" s="194">
        <v>196.53600000000003</v>
      </c>
      <c r="X33" s="5">
        <f t="shared" si="12"/>
        <v>0</v>
      </c>
      <c r="Y33" s="4">
        <f t="shared" si="2"/>
        <v>0</v>
      </c>
      <c r="Z33" s="380"/>
    </row>
    <row r="34" spans="1:26" ht="24.9" customHeight="1" x14ac:dyDescent="0.25">
      <c r="A34" s="21"/>
      <c r="B34" s="26"/>
      <c r="C34" s="15" t="s">
        <v>454</v>
      </c>
      <c r="D34" s="182" t="s">
        <v>550</v>
      </c>
      <c r="E34" s="61" t="s">
        <v>455</v>
      </c>
      <c r="F34" s="70" t="s">
        <v>257</v>
      </c>
      <c r="G34" s="68">
        <v>0</v>
      </c>
      <c r="H34" s="16" t="s">
        <v>0</v>
      </c>
      <c r="I34" s="17">
        <v>938</v>
      </c>
      <c r="J34" s="16"/>
      <c r="K34" s="12"/>
      <c r="L34" s="14">
        <f t="shared" si="8"/>
        <v>938</v>
      </c>
      <c r="M34" s="121">
        <f t="shared" si="9"/>
        <v>5628</v>
      </c>
      <c r="N34" s="72"/>
      <c r="O34" s="121"/>
      <c r="P34" s="72"/>
      <c r="Q34" s="27"/>
      <c r="R34" s="28"/>
      <c r="S34" s="28"/>
      <c r="T34" s="288">
        <f t="shared" si="10"/>
        <v>6</v>
      </c>
      <c r="U34" s="194">
        <v>48.24</v>
      </c>
      <c r="V34" s="5">
        <f t="shared" si="11"/>
        <v>271494.72000000003</v>
      </c>
      <c r="W34" s="194">
        <v>196.53600000000003</v>
      </c>
      <c r="X34" s="5">
        <f t="shared" si="12"/>
        <v>1106104.6080000002</v>
      </c>
      <c r="Y34" s="4">
        <f t="shared" si="2"/>
        <v>6</v>
      </c>
      <c r="Z34" s="379">
        <v>6</v>
      </c>
    </row>
    <row r="35" spans="1:26" ht="24.9" customHeight="1" x14ac:dyDescent="0.25">
      <c r="A35" s="21"/>
      <c r="B35" s="26"/>
      <c r="C35" s="15" t="s">
        <v>454</v>
      </c>
      <c r="D35" s="182" t="s">
        <v>550</v>
      </c>
      <c r="E35" s="61" t="s">
        <v>455</v>
      </c>
      <c r="F35" s="70" t="s">
        <v>258</v>
      </c>
      <c r="G35" s="68">
        <v>0</v>
      </c>
      <c r="H35" s="16" t="s">
        <v>0</v>
      </c>
      <c r="I35" s="17">
        <v>1027</v>
      </c>
      <c r="J35" s="16"/>
      <c r="K35" s="12"/>
      <c r="L35" s="14">
        <f t="shared" si="8"/>
        <v>1027</v>
      </c>
      <c r="M35" s="121">
        <f t="shared" si="9"/>
        <v>0</v>
      </c>
      <c r="N35" s="72"/>
      <c r="O35" s="121"/>
      <c r="P35" s="72"/>
      <c r="Q35" s="27"/>
      <c r="R35" s="28"/>
      <c r="S35" s="28"/>
      <c r="T35" s="288">
        <f t="shared" si="10"/>
        <v>0</v>
      </c>
      <c r="U35" s="194">
        <v>48.24</v>
      </c>
      <c r="V35" s="5">
        <f t="shared" si="11"/>
        <v>0</v>
      </c>
      <c r="W35" s="194">
        <v>196.53600000000003</v>
      </c>
      <c r="X35" s="5">
        <f t="shared" si="12"/>
        <v>0</v>
      </c>
      <c r="Y35" s="4">
        <f t="shared" si="2"/>
        <v>0</v>
      </c>
      <c r="Z35" s="380">
        <v>0</v>
      </c>
    </row>
    <row r="36" spans="1:26" ht="24.9" customHeight="1" x14ac:dyDescent="0.25">
      <c r="A36" s="73"/>
      <c r="B36" s="82" t="s">
        <v>125</v>
      </c>
      <c r="C36" s="74"/>
      <c r="D36" s="179"/>
      <c r="E36" s="75"/>
      <c r="F36" s="76" t="s">
        <v>30</v>
      </c>
      <c r="G36" s="77">
        <f>SUM(G24:G35)</f>
        <v>305</v>
      </c>
      <c r="H36" s="147"/>
      <c r="I36" s="146"/>
      <c r="J36" s="78"/>
      <c r="K36" s="79"/>
      <c r="L36" s="80">
        <f>+SUM(L24:L35)</f>
        <v>5748</v>
      </c>
      <c r="M36" s="79">
        <v>48.24</v>
      </c>
      <c r="N36" s="79">
        <v>196.54</v>
      </c>
      <c r="O36" s="78"/>
      <c r="P36" s="124"/>
      <c r="Q36" s="7" t="s">
        <v>24</v>
      </c>
      <c r="R36" s="7" t="s">
        <v>28</v>
      </c>
      <c r="S36" s="7"/>
      <c r="T36" s="7">
        <f>SUM(T24:T35)</f>
        <v>771</v>
      </c>
      <c r="U36" s="289">
        <v>48.24</v>
      </c>
      <c r="V36" s="289">
        <f>SUM(V24:V35)</f>
        <v>9772121.5199999996</v>
      </c>
      <c r="W36" s="289">
        <v>196.53600000000003</v>
      </c>
      <c r="X36" s="289">
        <f>SUM(X24:X35)</f>
        <v>39812887.128000014</v>
      </c>
      <c r="Y36" s="289">
        <f t="shared" si="2"/>
        <v>771</v>
      </c>
      <c r="Z36" s="289">
        <f t="shared" ref="Z36" si="13">SUM(Z24:Z35)</f>
        <v>771</v>
      </c>
    </row>
    <row r="37" spans="1:26" ht="24.75" customHeight="1" x14ac:dyDescent="0.25">
      <c r="A37" s="21" t="s">
        <v>66</v>
      </c>
      <c r="B37" s="20"/>
      <c r="C37" s="369"/>
      <c r="D37" s="180"/>
      <c r="E37" s="9"/>
      <c r="F37" s="431" t="s">
        <v>98</v>
      </c>
      <c r="G37" s="432"/>
      <c r="H37" s="432"/>
      <c r="I37" s="432"/>
      <c r="J37" s="432"/>
      <c r="K37" s="432"/>
      <c r="L37" s="433"/>
      <c r="M37" s="148"/>
      <c r="N37" s="149"/>
      <c r="O37" s="148"/>
      <c r="P37" s="149"/>
      <c r="Q37" s="23"/>
      <c r="R37" s="24"/>
      <c r="S37" s="28"/>
      <c r="T37" s="288">
        <f t="shared" si="3"/>
        <v>0</v>
      </c>
      <c r="U37" s="195"/>
      <c r="V37" s="5">
        <f t="shared" si="0"/>
        <v>0</v>
      </c>
      <c r="W37" s="194"/>
      <c r="X37" s="5">
        <f t="shared" si="1"/>
        <v>0</v>
      </c>
      <c r="Y37" s="4">
        <f t="shared" si="2"/>
        <v>0</v>
      </c>
      <c r="Z37" s="196">
        <v>0</v>
      </c>
    </row>
    <row r="38" spans="1:26" ht="24.75" customHeight="1" x14ac:dyDescent="0.25">
      <c r="A38" s="73"/>
      <c r="B38" s="82"/>
      <c r="C38" s="74"/>
      <c r="D38" s="179"/>
      <c r="E38" s="75"/>
      <c r="F38" s="396" t="s">
        <v>311</v>
      </c>
      <c r="G38" s="397"/>
      <c r="H38" s="397"/>
      <c r="I38" s="397"/>
      <c r="J38" s="397"/>
      <c r="K38" s="397"/>
      <c r="L38" s="398"/>
      <c r="M38" s="121"/>
      <c r="N38" s="72"/>
      <c r="O38" s="121"/>
      <c r="P38" s="72"/>
      <c r="Q38" s="83"/>
      <c r="R38" s="84"/>
      <c r="S38" s="85"/>
      <c r="T38" s="124">
        <f t="shared" si="3"/>
        <v>0</v>
      </c>
      <c r="U38" s="290"/>
      <c r="V38" s="7">
        <f t="shared" si="0"/>
        <v>0</v>
      </c>
      <c r="W38" s="7"/>
      <c r="X38" s="7">
        <f t="shared" si="1"/>
        <v>0</v>
      </c>
      <c r="Y38" s="289">
        <f t="shared" si="2"/>
        <v>0</v>
      </c>
      <c r="Z38" s="294">
        <v>0</v>
      </c>
    </row>
    <row r="39" spans="1:26" ht="24.9" customHeight="1" x14ac:dyDescent="0.25">
      <c r="A39" s="21"/>
      <c r="B39" s="20"/>
      <c r="C39" s="8" t="s">
        <v>413</v>
      </c>
      <c r="D39" s="182" t="s">
        <v>550</v>
      </c>
      <c r="E39" s="61" t="s">
        <v>313</v>
      </c>
      <c r="F39" s="70" t="s">
        <v>312</v>
      </c>
      <c r="G39" s="68">
        <v>1</v>
      </c>
      <c r="H39" s="16" t="s">
        <v>0</v>
      </c>
      <c r="I39" s="17">
        <v>306</v>
      </c>
      <c r="J39" s="16" t="s">
        <v>29</v>
      </c>
      <c r="K39" s="12"/>
      <c r="L39" s="14">
        <f t="shared" ref="L39:L45" si="14">G39*I39</f>
        <v>306</v>
      </c>
      <c r="M39" s="121">
        <f t="shared" ref="M39:M45" si="15">T39*L39</f>
        <v>6120</v>
      </c>
      <c r="N39" s="72"/>
      <c r="O39" s="121"/>
      <c r="P39" s="72"/>
      <c r="Q39" s="23"/>
      <c r="R39" s="24"/>
      <c r="S39" s="28"/>
      <c r="T39" s="288">
        <f t="shared" si="3"/>
        <v>20</v>
      </c>
      <c r="U39" s="192">
        <v>48.24</v>
      </c>
      <c r="V39" s="5">
        <f t="shared" ref="V39:V45" si="16">+U39*M39</f>
        <v>295228.79999999999</v>
      </c>
      <c r="W39" s="192">
        <v>198.5</v>
      </c>
      <c r="X39" s="5">
        <f>+W39*M39</f>
        <v>1214820</v>
      </c>
      <c r="Y39" s="4">
        <f t="shared" si="2"/>
        <v>20</v>
      </c>
      <c r="Z39" s="379">
        <v>20</v>
      </c>
    </row>
    <row r="40" spans="1:26" ht="24.9" customHeight="1" x14ac:dyDescent="0.25">
      <c r="A40" s="21"/>
      <c r="B40" s="20"/>
      <c r="C40" s="8" t="s">
        <v>456</v>
      </c>
      <c r="D40" s="182" t="s">
        <v>550</v>
      </c>
      <c r="E40" s="61" t="s">
        <v>457</v>
      </c>
      <c r="F40" s="70" t="s">
        <v>41</v>
      </c>
      <c r="G40" s="68">
        <v>1</v>
      </c>
      <c r="H40" s="16" t="s">
        <v>0</v>
      </c>
      <c r="I40" s="17">
        <v>344</v>
      </c>
      <c r="J40" s="16" t="s">
        <v>29</v>
      </c>
      <c r="K40" s="12"/>
      <c r="L40" s="14">
        <f t="shared" si="14"/>
        <v>344</v>
      </c>
      <c r="M40" s="121">
        <f t="shared" si="15"/>
        <v>0</v>
      </c>
      <c r="N40" s="72"/>
      <c r="O40" s="121"/>
      <c r="P40" s="72"/>
      <c r="Q40" s="23"/>
      <c r="R40" s="24"/>
      <c r="S40" s="28"/>
      <c r="T40" s="288">
        <f t="shared" si="3"/>
        <v>0</v>
      </c>
      <c r="U40" s="192">
        <v>48.24</v>
      </c>
      <c r="V40" s="5">
        <f t="shared" si="16"/>
        <v>0</v>
      </c>
      <c r="W40" s="192">
        <v>198.5</v>
      </c>
      <c r="X40" s="5">
        <f>+W40*M40</f>
        <v>0</v>
      </c>
      <c r="Y40" s="4">
        <f t="shared" si="2"/>
        <v>0</v>
      </c>
      <c r="Z40" s="379">
        <v>0</v>
      </c>
    </row>
    <row r="41" spans="1:26" ht="24.9" customHeight="1" x14ac:dyDescent="0.25">
      <c r="A41" s="21"/>
      <c r="B41" s="20"/>
      <c r="C41" s="369" t="s">
        <v>616</v>
      </c>
      <c r="D41" s="182" t="s">
        <v>550</v>
      </c>
      <c r="E41" s="61">
        <v>10002583</v>
      </c>
      <c r="F41" s="70" t="s">
        <v>524</v>
      </c>
      <c r="G41" s="68">
        <v>1</v>
      </c>
      <c r="H41" s="16" t="s">
        <v>0</v>
      </c>
      <c r="I41" s="17">
        <v>506</v>
      </c>
      <c r="J41" s="16" t="s">
        <v>29</v>
      </c>
      <c r="K41" s="12"/>
      <c r="L41" s="14">
        <f t="shared" si="14"/>
        <v>506</v>
      </c>
      <c r="M41" s="121">
        <f t="shared" si="15"/>
        <v>2530</v>
      </c>
      <c r="N41" s="72"/>
      <c r="O41" s="121"/>
      <c r="P41" s="72"/>
      <c r="Q41" s="23"/>
      <c r="R41" s="24"/>
      <c r="S41" s="28"/>
      <c r="T41" s="288">
        <f t="shared" si="3"/>
        <v>5</v>
      </c>
      <c r="U41" s="192">
        <v>48.24</v>
      </c>
      <c r="V41" s="5">
        <f t="shared" si="16"/>
        <v>122047.20000000001</v>
      </c>
      <c r="W41" s="192">
        <v>198.5</v>
      </c>
      <c r="X41" s="5">
        <f t="shared" ref="X41:X45" si="17">+W41*M41</f>
        <v>502205</v>
      </c>
      <c r="Y41" s="4">
        <f t="shared" si="2"/>
        <v>5</v>
      </c>
      <c r="Z41" s="379">
        <v>5</v>
      </c>
    </row>
    <row r="42" spans="1:26" ht="24.9" customHeight="1" x14ac:dyDescent="0.25">
      <c r="A42" s="21"/>
      <c r="B42" s="20"/>
      <c r="C42" s="369" t="s">
        <v>624</v>
      </c>
      <c r="D42" s="182" t="s">
        <v>550</v>
      </c>
      <c r="E42" s="61">
        <v>10002587</v>
      </c>
      <c r="F42" s="70" t="s">
        <v>95</v>
      </c>
      <c r="G42" s="68">
        <v>1</v>
      </c>
      <c r="H42" s="12" t="s">
        <v>0</v>
      </c>
      <c r="I42" s="13">
        <v>366</v>
      </c>
      <c r="J42" s="12" t="s">
        <v>29</v>
      </c>
      <c r="K42" s="12"/>
      <c r="L42" s="14">
        <f t="shared" si="14"/>
        <v>366</v>
      </c>
      <c r="M42" s="121">
        <f t="shared" si="15"/>
        <v>0</v>
      </c>
      <c r="N42" s="72"/>
      <c r="O42" s="121"/>
      <c r="P42" s="72"/>
      <c r="Q42" s="23"/>
      <c r="R42" s="24"/>
      <c r="S42" s="28"/>
      <c r="T42" s="288">
        <f t="shared" si="3"/>
        <v>0</v>
      </c>
      <c r="U42" s="192">
        <v>48.24</v>
      </c>
      <c r="V42" s="5">
        <f t="shared" si="16"/>
        <v>0</v>
      </c>
      <c r="W42" s="192">
        <v>198.5</v>
      </c>
      <c r="X42" s="5">
        <f t="shared" si="17"/>
        <v>0</v>
      </c>
      <c r="Y42" s="4">
        <f t="shared" si="2"/>
        <v>0</v>
      </c>
      <c r="Z42" s="380"/>
    </row>
    <row r="43" spans="1:26" ht="24.9" customHeight="1" x14ac:dyDescent="0.25">
      <c r="A43" s="21"/>
      <c r="B43" s="20"/>
      <c r="C43" s="369" t="s">
        <v>617</v>
      </c>
      <c r="D43" s="182" t="s">
        <v>550</v>
      </c>
      <c r="E43" s="61">
        <v>10002588</v>
      </c>
      <c r="F43" s="70" t="s">
        <v>96</v>
      </c>
      <c r="G43" s="68">
        <v>1</v>
      </c>
      <c r="H43" s="12" t="s">
        <v>0</v>
      </c>
      <c r="I43" s="13">
        <v>448</v>
      </c>
      <c r="J43" s="12" t="s">
        <v>29</v>
      </c>
      <c r="K43" s="12"/>
      <c r="L43" s="14">
        <f t="shared" si="14"/>
        <v>448</v>
      </c>
      <c r="M43" s="121">
        <f t="shared" si="15"/>
        <v>8960</v>
      </c>
      <c r="N43" s="72"/>
      <c r="O43" s="121"/>
      <c r="P43" s="72"/>
      <c r="Q43" s="23"/>
      <c r="R43" s="24"/>
      <c r="S43" s="28"/>
      <c r="T43" s="288">
        <f t="shared" si="3"/>
        <v>20</v>
      </c>
      <c r="U43" s="192">
        <v>48.24</v>
      </c>
      <c r="V43" s="5">
        <f t="shared" si="16"/>
        <v>432230.40000000002</v>
      </c>
      <c r="W43" s="192">
        <v>198.5</v>
      </c>
      <c r="X43" s="5">
        <f t="shared" si="17"/>
        <v>1778560</v>
      </c>
      <c r="Y43" s="4">
        <f t="shared" si="2"/>
        <v>20</v>
      </c>
      <c r="Z43" s="379">
        <v>20</v>
      </c>
    </row>
    <row r="44" spans="1:26" ht="24.9" customHeight="1" x14ac:dyDescent="0.25">
      <c r="A44" s="21"/>
      <c r="B44" s="20"/>
      <c r="C44" s="8" t="s">
        <v>414</v>
      </c>
      <c r="D44" s="182" t="s">
        <v>550</v>
      </c>
      <c r="E44" s="61" t="s">
        <v>315</v>
      </c>
      <c r="F44" s="70" t="s">
        <v>314</v>
      </c>
      <c r="G44" s="68">
        <v>1</v>
      </c>
      <c r="H44" s="12" t="s">
        <v>0</v>
      </c>
      <c r="I44" s="13">
        <v>510</v>
      </c>
      <c r="J44" s="12" t="s">
        <v>29</v>
      </c>
      <c r="K44" s="12"/>
      <c r="L44" s="14">
        <f t="shared" si="14"/>
        <v>510</v>
      </c>
      <c r="M44" s="121">
        <f t="shared" si="15"/>
        <v>0</v>
      </c>
      <c r="N44" s="72"/>
      <c r="O44" s="121"/>
      <c r="P44" s="72"/>
      <c r="Q44" s="23"/>
      <c r="R44" s="24"/>
      <c r="S44" s="28"/>
      <c r="T44" s="288">
        <f t="shared" si="3"/>
        <v>0</v>
      </c>
      <c r="U44" s="192">
        <v>48.24</v>
      </c>
      <c r="V44" s="5">
        <f t="shared" si="16"/>
        <v>0</v>
      </c>
      <c r="W44" s="192">
        <v>198.5</v>
      </c>
      <c r="X44" s="5">
        <f t="shared" si="17"/>
        <v>0</v>
      </c>
      <c r="Y44" s="4">
        <f t="shared" si="2"/>
        <v>0</v>
      </c>
      <c r="Z44" s="380"/>
    </row>
    <row r="45" spans="1:26" ht="24.9" customHeight="1" x14ac:dyDescent="0.25">
      <c r="A45" s="21"/>
      <c r="B45" s="20"/>
      <c r="C45" s="369" t="s">
        <v>618</v>
      </c>
      <c r="D45" s="183" t="s">
        <v>550</v>
      </c>
      <c r="E45" s="61">
        <v>10000421</v>
      </c>
      <c r="F45" s="70" t="s">
        <v>499</v>
      </c>
      <c r="G45" s="68">
        <v>1</v>
      </c>
      <c r="H45" s="12" t="s">
        <v>0</v>
      </c>
      <c r="I45" s="13">
        <v>420</v>
      </c>
      <c r="J45" s="12" t="s">
        <v>29</v>
      </c>
      <c r="K45" s="12"/>
      <c r="L45" s="14">
        <f t="shared" si="14"/>
        <v>420</v>
      </c>
      <c r="M45" s="121">
        <f t="shared" si="15"/>
        <v>1260</v>
      </c>
      <c r="N45" s="72"/>
      <c r="O45" s="121"/>
      <c r="P45" s="72"/>
      <c r="Q45" s="23"/>
      <c r="R45" s="24"/>
      <c r="S45" s="28"/>
      <c r="T45" s="288">
        <f t="shared" si="3"/>
        <v>3</v>
      </c>
      <c r="U45" s="192">
        <v>48.24</v>
      </c>
      <c r="V45" s="5">
        <f t="shared" si="16"/>
        <v>60782.400000000001</v>
      </c>
      <c r="W45" s="192">
        <v>198.5</v>
      </c>
      <c r="X45" s="5">
        <f t="shared" si="17"/>
        <v>250110</v>
      </c>
      <c r="Y45" s="4">
        <f t="shared" si="2"/>
        <v>3</v>
      </c>
      <c r="Z45" s="379">
        <v>3</v>
      </c>
    </row>
    <row r="46" spans="1:26" ht="24.9" customHeight="1" x14ac:dyDescent="0.25">
      <c r="A46" s="73"/>
      <c r="B46" s="82" t="s">
        <v>263</v>
      </c>
      <c r="C46" s="74"/>
      <c r="D46" s="179"/>
      <c r="E46" s="75"/>
      <c r="F46" s="76" t="s">
        <v>30</v>
      </c>
      <c r="G46" s="77">
        <f>SUM(G39:G45)</f>
        <v>7</v>
      </c>
      <c r="H46" s="147">
        <v>26.799999999999997</v>
      </c>
      <c r="I46" s="146">
        <v>64.313001475128814</v>
      </c>
      <c r="J46" s="78"/>
      <c r="K46" s="79"/>
      <c r="L46" s="80">
        <f>+SUM(L39:L45)</f>
        <v>2900</v>
      </c>
      <c r="M46" s="7">
        <v>48.24</v>
      </c>
      <c r="N46" s="7">
        <v>198.49680000000001</v>
      </c>
      <c r="O46" s="7"/>
      <c r="P46" s="7"/>
      <c r="Q46" s="289" t="s">
        <v>24</v>
      </c>
      <c r="R46" s="81" t="s">
        <v>28</v>
      </c>
      <c r="S46" s="81"/>
      <c r="T46" s="378">
        <f t="shared" ref="T46:T84" si="18">Y46</f>
        <v>48</v>
      </c>
      <c r="U46" s="378">
        <v>48.24</v>
      </c>
      <c r="V46" s="378">
        <f>SUM(V39:V45)</f>
        <v>910288.8</v>
      </c>
      <c r="W46" s="378">
        <v>198.5</v>
      </c>
      <c r="X46" s="378">
        <f t="shared" ref="X46:Z46" si="19">SUM(X39:X45)</f>
        <v>3745695</v>
      </c>
      <c r="Y46" s="378">
        <f t="shared" si="2"/>
        <v>48</v>
      </c>
      <c r="Z46" s="378">
        <f t="shared" si="19"/>
        <v>48</v>
      </c>
    </row>
    <row r="47" spans="1:26" ht="24.9" customHeight="1" x14ac:dyDescent="0.25">
      <c r="A47" s="73" t="s">
        <v>66</v>
      </c>
      <c r="B47" s="82"/>
      <c r="C47" s="88"/>
      <c r="D47" s="178"/>
      <c r="E47" s="89"/>
      <c r="F47" s="396" t="s">
        <v>98</v>
      </c>
      <c r="G47" s="397"/>
      <c r="H47" s="397"/>
      <c r="I47" s="397"/>
      <c r="J47" s="397"/>
      <c r="K47" s="397"/>
      <c r="L47" s="398"/>
      <c r="M47" s="121"/>
      <c r="N47" s="72"/>
      <c r="O47" s="121"/>
      <c r="P47" s="72"/>
      <c r="Q47" s="83"/>
      <c r="R47" s="84"/>
      <c r="S47" s="85"/>
      <c r="T47" s="124">
        <f t="shared" si="18"/>
        <v>0</v>
      </c>
      <c r="U47" s="290"/>
      <c r="V47" s="7">
        <f t="shared" ref="V47:V83" si="20">+U47*T47</f>
        <v>0</v>
      </c>
      <c r="W47" s="7"/>
      <c r="X47" s="7">
        <f t="shared" ref="X47:X83" si="21">+W47*T47</f>
        <v>0</v>
      </c>
      <c r="Y47" s="289">
        <f t="shared" si="2"/>
        <v>0</v>
      </c>
      <c r="Z47" s="294">
        <v>0</v>
      </c>
    </row>
    <row r="48" spans="1:26" ht="24.9" customHeight="1" x14ac:dyDescent="0.25">
      <c r="A48" s="21"/>
      <c r="B48" s="20" t="s">
        <v>125</v>
      </c>
      <c r="C48" s="22" t="s">
        <v>320</v>
      </c>
      <c r="D48" s="184" t="s">
        <v>551</v>
      </c>
      <c r="E48" s="60">
        <v>30000995</v>
      </c>
      <c r="F48" s="408" t="s">
        <v>134</v>
      </c>
      <c r="G48" s="409"/>
      <c r="H48" s="409"/>
      <c r="I48" s="409"/>
      <c r="J48" s="409"/>
      <c r="K48" s="409"/>
      <c r="L48" s="410"/>
      <c r="M48" s="121">
        <v>48.24</v>
      </c>
      <c r="N48" s="121">
        <v>196.54</v>
      </c>
      <c r="O48" s="121"/>
      <c r="P48" s="72"/>
      <c r="Q48" s="23" t="s">
        <v>24</v>
      </c>
      <c r="R48" s="24" t="s">
        <v>28</v>
      </c>
      <c r="S48" s="28"/>
      <c r="T48" s="288">
        <f t="shared" si="18"/>
        <v>27200</v>
      </c>
      <c r="U48" s="195">
        <v>48.24</v>
      </c>
      <c r="V48" s="5">
        <f>+U48*T48</f>
        <v>1312128</v>
      </c>
      <c r="W48" s="194">
        <v>196.53600000000003</v>
      </c>
      <c r="X48" s="5">
        <f t="shared" si="21"/>
        <v>5345779.2000000011</v>
      </c>
      <c r="Y48" s="4">
        <f t="shared" si="2"/>
        <v>27200</v>
      </c>
      <c r="Z48" s="379">
        <v>27200</v>
      </c>
    </row>
    <row r="49" spans="1:26" ht="24.9" customHeight="1" x14ac:dyDescent="0.25">
      <c r="A49" s="21"/>
      <c r="B49" s="26" t="s">
        <v>125</v>
      </c>
      <c r="C49" s="44" t="s">
        <v>525</v>
      </c>
      <c r="D49" s="184"/>
      <c r="E49" s="60">
        <v>30000995</v>
      </c>
      <c r="F49" s="408" t="s">
        <v>311</v>
      </c>
      <c r="G49" s="409"/>
      <c r="H49" s="409"/>
      <c r="I49" s="409"/>
      <c r="J49" s="409"/>
      <c r="K49" s="409"/>
      <c r="L49" s="410"/>
      <c r="M49" s="121">
        <v>48.24</v>
      </c>
      <c r="N49" s="72">
        <v>198.5</v>
      </c>
      <c r="O49" s="121"/>
      <c r="P49" s="72"/>
      <c r="Q49" s="27"/>
      <c r="R49" s="28"/>
      <c r="S49" s="28"/>
      <c r="T49" s="288">
        <f t="shared" si="18"/>
        <v>0</v>
      </c>
      <c r="U49" s="195">
        <v>48.24</v>
      </c>
      <c r="V49" s="5">
        <f>+U49*T49</f>
        <v>0</v>
      </c>
      <c r="W49" s="194">
        <v>198.5</v>
      </c>
      <c r="X49" s="5">
        <f t="shared" si="21"/>
        <v>0</v>
      </c>
      <c r="Y49" s="4">
        <f t="shared" si="2"/>
        <v>0</v>
      </c>
      <c r="Z49" s="379">
        <v>0</v>
      </c>
    </row>
    <row r="50" spans="1:26" ht="24.9" customHeight="1" x14ac:dyDescent="0.25">
      <c r="A50" s="73" t="s">
        <v>114</v>
      </c>
      <c r="B50" s="118"/>
      <c r="C50" s="119"/>
      <c r="D50" s="178"/>
      <c r="E50" s="120"/>
      <c r="F50" s="396" t="s">
        <v>64</v>
      </c>
      <c r="G50" s="397"/>
      <c r="H50" s="397"/>
      <c r="I50" s="397"/>
      <c r="J50" s="397"/>
      <c r="K50" s="397"/>
      <c r="L50" s="398"/>
      <c r="M50" s="121"/>
      <c r="N50" s="72"/>
      <c r="O50" s="121"/>
      <c r="P50" s="72"/>
      <c r="Q50" s="122"/>
      <c r="R50" s="123"/>
      <c r="S50" s="123"/>
      <c r="T50" s="124">
        <f t="shared" si="18"/>
        <v>0</v>
      </c>
      <c r="U50" s="124"/>
      <c r="V50" s="7">
        <f t="shared" si="20"/>
        <v>0</v>
      </c>
      <c r="W50" s="124"/>
      <c r="X50" s="7">
        <f t="shared" si="21"/>
        <v>0</v>
      </c>
      <c r="Y50" s="289">
        <f t="shared" si="2"/>
        <v>0</v>
      </c>
      <c r="Z50" s="294">
        <v>0</v>
      </c>
    </row>
    <row r="51" spans="1:26" ht="24.9" customHeight="1" x14ac:dyDescent="0.25">
      <c r="A51" s="21"/>
      <c r="B51" s="20">
        <v>10</v>
      </c>
      <c r="C51" s="22" t="s">
        <v>355</v>
      </c>
      <c r="D51" s="184" t="s">
        <v>552</v>
      </c>
      <c r="E51" s="60">
        <v>20000175</v>
      </c>
      <c r="F51" s="408" t="s">
        <v>65</v>
      </c>
      <c r="G51" s="409"/>
      <c r="H51" s="409"/>
      <c r="I51" s="409"/>
      <c r="J51" s="409"/>
      <c r="K51" s="409"/>
      <c r="L51" s="410"/>
      <c r="M51" s="121">
        <v>261.51249999999999</v>
      </c>
      <c r="N51" s="121">
        <v>369.86545184792328</v>
      </c>
      <c r="O51" s="121"/>
      <c r="P51" s="72"/>
      <c r="Q51" s="23" t="s">
        <v>24</v>
      </c>
      <c r="R51" s="24" t="s">
        <v>32</v>
      </c>
      <c r="S51" s="28"/>
      <c r="T51" s="288">
        <f t="shared" si="18"/>
        <v>83</v>
      </c>
      <c r="U51" s="195">
        <f>+M51</f>
        <v>261.51249999999999</v>
      </c>
      <c r="V51" s="5">
        <f t="shared" si="20"/>
        <v>21705.537499999999</v>
      </c>
      <c r="W51" s="194">
        <f>+N51</f>
        <v>369.86545184792328</v>
      </c>
      <c r="X51" s="5">
        <f t="shared" si="21"/>
        <v>30698.832503377631</v>
      </c>
      <c r="Y51" s="4">
        <f t="shared" si="2"/>
        <v>83</v>
      </c>
      <c r="Z51" s="379">
        <v>83</v>
      </c>
    </row>
    <row r="52" spans="1:26" ht="24.9" customHeight="1" x14ac:dyDescent="0.25">
      <c r="A52" s="73" t="s">
        <v>136</v>
      </c>
      <c r="B52" s="118"/>
      <c r="C52" s="119"/>
      <c r="D52" s="178"/>
      <c r="E52" s="120"/>
      <c r="F52" s="396" t="s">
        <v>45</v>
      </c>
      <c r="G52" s="397"/>
      <c r="H52" s="397"/>
      <c r="I52" s="397"/>
      <c r="J52" s="397"/>
      <c r="K52" s="397"/>
      <c r="L52" s="398"/>
      <c r="M52" s="121"/>
      <c r="N52" s="72"/>
      <c r="O52" s="121"/>
      <c r="P52" s="72"/>
      <c r="Q52" s="122"/>
      <c r="R52" s="123"/>
      <c r="S52" s="123"/>
      <c r="T52" s="124">
        <f t="shared" si="18"/>
        <v>0</v>
      </c>
      <c r="U52" s="124"/>
      <c r="V52" s="7">
        <f t="shared" si="20"/>
        <v>0</v>
      </c>
      <c r="W52" s="124"/>
      <c r="X52" s="7">
        <f t="shared" si="21"/>
        <v>0</v>
      </c>
      <c r="Y52" s="289">
        <f t="shared" si="2"/>
        <v>0</v>
      </c>
      <c r="Z52" s="294">
        <v>0</v>
      </c>
    </row>
    <row r="53" spans="1:26" ht="24.9" customHeight="1" x14ac:dyDescent="0.25">
      <c r="A53" s="104"/>
      <c r="B53" s="91">
        <v>11</v>
      </c>
      <c r="C53" s="96" t="s">
        <v>356</v>
      </c>
      <c r="D53" s="184" t="s">
        <v>552</v>
      </c>
      <c r="E53" s="105">
        <v>20000784</v>
      </c>
      <c r="F53" s="408" t="s">
        <v>135</v>
      </c>
      <c r="G53" s="409"/>
      <c r="H53" s="409"/>
      <c r="I53" s="409"/>
      <c r="J53" s="409"/>
      <c r="K53" s="409"/>
      <c r="L53" s="410"/>
      <c r="M53" s="121">
        <v>128.24</v>
      </c>
      <c r="N53" s="72">
        <v>22.47</v>
      </c>
      <c r="O53" s="121"/>
      <c r="P53" s="72"/>
      <c r="Q53" s="106" t="s">
        <v>24</v>
      </c>
      <c r="R53" s="107" t="s">
        <v>28</v>
      </c>
      <c r="S53" s="107"/>
      <c r="T53" s="288">
        <f t="shared" si="18"/>
        <v>60</v>
      </c>
      <c r="U53" s="193">
        <f>+M53</f>
        <v>128.24</v>
      </c>
      <c r="V53" s="5">
        <f t="shared" si="20"/>
        <v>7694.4000000000005</v>
      </c>
      <c r="W53" s="193">
        <f>+N53</f>
        <v>22.47</v>
      </c>
      <c r="X53" s="5">
        <f t="shared" si="21"/>
        <v>1348.1999999999998</v>
      </c>
      <c r="Y53" s="4">
        <f t="shared" si="2"/>
        <v>60</v>
      </c>
      <c r="Z53" s="379">
        <v>60</v>
      </c>
    </row>
    <row r="54" spans="1:26" ht="24.9" customHeight="1" x14ac:dyDescent="0.25">
      <c r="A54" s="130" t="s">
        <v>150</v>
      </c>
      <c r="B54" s="118"/>
      <c r="C54" s="119"/>
      <c r="D54" s="178"/>
      <c r="E54" s="131"/>
      <c r="F54" s="396" t="s">
        <v>149</v>
      </c>
      <c r="G54" s="397"/>
      <c r="H54" s="397"/>
      <c r="I54" s="397"/>
      <c r="J54" s="397"/>
      <c r="K54" s="397"/>
      <c r="L54" s="398"/>
      <c r="M54" s="121"/>
      <c r="N54" s="72"/>
      <c r="O54" s="121"/>
      <c r="P54" s="72"/>
      <c r="Q54" s="122"/>
      <c r="R54" s="123"/>
      <c r="S54" s="123"/>
      <c r="T54" s="124">
        <f t="shared" si="18"/>
        <v>0</v>
      </c>
      <c r="U54" s="124"/>
      <c r="V54" s="7">
        <f t="shared" si="20"/>
        <v>0</v>
      </c>
      <c r="W54" s="124"/>
      <c r="X54" s="7">
        <f t="shared" si="21"/>
        <v>0</v>
      </c>
      <c r="Y54" s="289">
        <f t="shared" si="2"/>
        <v>0</v>
      </c>
      <c r="Z54" s="294">
        <v>0</v>
      </c>
    </row>
    <row r="55" spans="1:26" ht="28.5" customHeight="1" x14ac:dyDescent="0.25">
      <c r="A55" s="132" t="s">
        <v>99</v>
      </c>
      <c r="B55" s="118"/>
      <c r="C55" s="119"/>
      <c r="D55" s="178"/>
      <c r="E55" s="131"/>
      <c r="F55" s="396" t="s">
        <v>138</v>
      </c>
      <c r="G55" s="397"/>
      <c r="H55" s="397"/>
      <c r="I55" s="397"/>
      <c r="J55" s="397"/>
      <c r="K55" s="397"/>
      <c r="L55" s="398"/>
      <c r="M55" s="121"/>
      <c r="N55" s="72"/>
      <c r="O55" s="121"/>
      <c r="P55" s="72"/>
      <c r="Q55" s="122"/>
      <c r="R55" s="123"/>
      <c r="S55" s="123"/>
      <c r="T55" s="124">
        <f t="shared" si="18"/>
        <v>0</v>
      </c>
      <c r="U55" s="124"/>
      <c r="V55" s="7">
        <f t="shared" si="20"/>
        <v>0</v>
      </c>
      <c r="W55" s="124"/>
      <c r="X55" s="7">
        <f t="shared" si="21"/>
        <v>0</v>
      </c>
      <c r="Y55" s="289">
        <f t="shared" si="2"/>
        <v>0</v>
      </c>
      <c r="Z55" s="294">
        <v>0</v>
      </c>
    </row>
    <row r="56" spans="1:26" ht="24.9" customHeight="1" x14ac:dyDescent="0.25">
      <c r="A56" s="90"/>
      <c r="B56" s="91" t="s">
        <v>264</v>
      </c>
      <c r="C56" s="96" t="s">
        <v>369</v>
      </c>
      <c r="D56" s="184" t="s">
        <v>552</v>
      </c>
      <c r="E56" s="93">
        <v>30000167</v>
      </c>
      <c r="F56" s="408" t="s">
        <v>100</v>
      </c>
      <c r="G56" s="409"/>
      <c r="H56" s="409"/>
      <c r="I56" s="409"/>
      <c r="J56" s="409"/>
      <c r="K56" s="409"/>
      <c r="L56" s="410"/>
      <c r="M56" s="121">
        <v>90.932100000000005</v>
      </c>
      <c r="N56" s="72"/>
      <c r="O56" s="121"/>
      <c r="P56" s="72"/>
      <c r="Q56" s="94" t="s">
        <v>24</v>
      </c>
      <c r="R56" s="95" t="s">
        <v>32</v>
      </c>
      <c r="S56" s="95"/>
      <c r="T56" s="288">
        <f t="shared" si="18"/>
        <v>950</v>
      </c>
      <c r="U56" s="193">
        <f t="shared" ref="U56:U59" si="22">+M56</f>
        <v>90.932100000000005</v>
      </c>
      <c r="V56" s="5">
        <f t="shared" si="20"/>
        <v>86385.49500000001</v>
      </c>
      <c r="W56" s="193"/>
      <c r="X56" s="5">
        <f t="shared" si="21"/>
        <v>0</v>
      </c>
      <c r="Y56" s="4">
        <f t="shared" si="2"/>
        <v>950</v>
      </c>
      <c r="Z56" s="379">
        <v>950</v>
      </c>
    </row>
    <row r="57" spans="1:26" ht="24.9" customHeight="1" x14ac:dyDescent="0.25">
      <c r="A57" s="21"/>
      <c r="B57" s="20" t="s">
        <v>264</v>
      </c>
      <c r="C57" s="22" t="s">
        <v>370</v>
      </c>
      <c r="D57" s="184" t="s">
        <v>552</v>
      </c>
      <c r="E57" s="31">
        <v>30000643</v>
      </c>
      <c r="F57" s="408" t="s">
        <v>101</v>
      </c>
      <c r="G57" s="409"/>
      <c r="H57" s="409"/>
      <c r="I57" s="409"/>
      <c r="J57" s="409"/>
      <c r="K57" s="409"/>
      <c r="L57" s="410"/>
      <c r="M57" s="121">
        <v>33.6357</v>
      </c>
      <c r="N57" s="72"/>
      <c r="O57" s="121"/>
      <c r="P57" s="72"/>
      <c r="Q57" s="23" t="s">
        <v>24</v>
      </c>
      <c r="R57" s="24" t="s">
        <v>32</v>
      </c>
      <c r="S57" s="28"/>
      <c r="T57" s="288">
        <f t="shared" si="18"/>
        <v>950</v>
      </c>
      <c r="U57" s="194">
        <f t="shared" si="22"/>
        <v>33.6357</v>
      </c>
      <c r="V57" s="5">
        <f t="shared" si="20"/>
        <v>31953.915000000001</v>
      </c>
      <c r="W57" s="194"/>
      <c r="X57" s="5">
        <f t="shared" si="21"/>
        <v>0</v>
      </c>
      <c r="Y57" s="4">
        <f t="shared" si="2"/>
        <v>950</v>
      </c>
      <c r="Z57" s="379">
        <v>950</v>
      </c>
    </row>
    <row r="58" spans="1:26" ht="24.9" customHeight="1" x14ac:dyDescent="0.25">
      <c r="A58" s="21"/>
      <c r="B58" s="20" t="s">
        <v>264</v>
      </c>
      <c r="C58" s="22" t="s">
        <v>371</v>
      </c>
      <c r="D58" s="184" t="s">
        <v>552</v>
      </c>
      <c r="E58" s="31">
        <v>30000641</v>
      </c>
      <c r="F58" s="408" t="s">
        <v>102</v>
      </c>
      <c r="G58" s="409"/>
      <c r="H58" s="409"/>
      <c r="I58" s="409"/>
      <c r="J58" s="409"/>
      <c r="K58" s="409"/>
      <c r="L58" s="410"/>
      <c r="M58" s="121">
        <v>35.245000000000005</v>
      </c>
      <c r="N58" s="72"/>
      <c r="O58" s="121"/>
      <c r="P58" s="72"/>
      <c r="Q58" s="23" t="s">
        <v>24</v>
      </c>
      <c r="R58" s="24" t="s">
        <v>32</v>
      </c>
      <c r="S58" s="28"/>
      <c r="T58" s="288">
        <f t="shared" si="18"/>
        <v>950</v>
      </c>
      <c r="U58" s="194">
        <f t="shared" si="22"/>
        <v>35.245000000000005</v>
      </c>
      <c r="V58" s="5">
        <f t="shared" si="20"/>
        <v>33482.750000000007</v>
      </c>
      <c r="W58" s="194"/>
      <c r="X58" s="5">
        <f t="shared" si="21"/>
        <v>0</v>
      </c>
      <c r="Y58" s="4">
        <f t="shared" si="2"/>
        <v>950</v>
      </c>
      <c r="Z58" s="379">
        <v>950</v>
      </c>
    </row>
    <row r="59" spans="1:26" ht="24.9" customHeight="1" x14ac:dyDescent="0.25">
      <c r="A59" s="21"/>
      <c r="B59" s="20" t="s">
        <v>264</v>
      </c>
      <c r="C59" s="22" t="s">
        <v>372</v>
      </c>
      <c r="D59" s="184" t="s">
        <v>552</v>
      </c>
      <c r="E59" s="31">
        <v>30000175</v>
      </c>
      <c r="F59" s="408" t="s">
        <v>124</v>
      </c>
      <c r="G59" s="409"/>
      <c r="H59" s="409"/>
      <c r="I59" s="409"/>
      <c r="J59" s="409"/>
      <c r="K59" s="409"/>
      <c r="L59" s="410"/>
      <c r="M59" s="121">
        <v>82.406800000000004</v>
      </c>
      <c r="N59" s="72"/>
      <c r="O59" s="121"/>
      <c r="P59" s="72"/>
      <c r="Q59" s="23" t="s">
        <v>24</v>
      </c>
      <c r="R59" s="24" t="s">
        <v>32</v>
      </c>
      <c r="S59" s="28"/>
      <c r="T59" s="288">
        <f t="shared" si="18"/>
        <v>950</v>
      </c>
      <c r="U59" s="194">
        <f t="shared" si="22"/>
        <v>82.406800000000004</v>
      </c>
      <c r="V59" s="5">
        <f t="shared" si="20"/>
        <v>78286.460000000006</v>
      </c>
      <c r="W59" s="194"/>
      <c r="X59" s="5">
        <f t="shared" si="21"/>
        <v>0</v>
      </c>
      <c r="Y59" s="4">
        <f t="shared" si="2"/>
        <v>950</v>
      </c>
      <c r="Z59" s="379">
        <v>950</v>
      </c>
    </row>
    <row r="60" spans="1:26" ht="24.9" customHeight="1" x14ac:dyDescent="0.25">
      <c r="A60" s="133" t="s">
        <v>147</v>
      </c>
      <c r="B60" s="118"/>
      <c r="C60" s="119"/>
      <c r="D60" s="178"/>
      <c r="E60" s="134"/>
      <c r="F60" s="396" t="s">
        <v>148</v>
      </c>
      <c r="G60" s="397"/>
      <c r="H60" s="397"/>
      <c r="I60" s="397"/>
      <c r="J60" s="397"/>
      <c r="K60" s="397"/>
      <c r="L60" s="398"/>
      <c r="M60" s="121"/>
      <c r="N60" s="72"/>
      <c r="O60" s="121"/>
      <c r="P60" s="72"/>
      <c r="Q60" s="122"/>
      <c r="R60" s="123"/>
      <c r="S60" s="123"/>
      <c r="T60" s="124">
        <f t="shared" si="18"/>
        <v>0</v>
      </c>
      <c r="U60" s="124"/>
      <c r="V60" s="7">
        <f t="shared" si="20"/>
        <v>0</v>
      </c>
      <c r="W60" s="124"/>
      <c r="X60" s="7">
        <f t="shared" si="21"/>
        <v>0</v>
      </c>
      <c r="Y60" s="289">
        <f t="shared" si="2"/>
        <v>0</v>
      </c>
      <c r="Z60" s="294">
        <v>0</v>
      </c>
    </row>
    <row r="61" spans="1:26" ht="24.9" customHeight="1" x14ac:dyDescent="0.25">
      <c r="A61" s="133" t="s">
        <v>117</v>
      </c>
      <c r="B61" s="118"/>
      <c r="C61" s="119"/>
      <c r="D61" s="178"/>
      <c r="E61" s="134"/>
      <c r="F61" s="396" t="s">
        <v>46</v>
      </c>
      <c r="G61" s="397"/>
      <c r="H61" s="397"/>
      <c r="I61" s="397"/>
      <c r="J61" s="397"/>
      <c r="K61" s="397"/>
      <c r="L61" s="398"/>
      <c r="M61" s="121"/>
      <c r="N61" s="72"/>
      <c r="O61" s="121"/>
      <c r="P61" s="72"/>
      <c r="Q61" s="122"/>
      <c r="R61" s="123"/>
      <c r="S61" s="123"/>
      <c r="T61" s="124">
        <f t="shared" si="18"/>
        <v>0</v>
      </c>
      <c r="U61" s="124"/>
      <c r="V61" s="7">
        <f t="shared" si="20"/>
        <v>0</v>
      </c>
      <c r="W61" s="124"/>
      <c r="X61" s="7">
        <f t="shared" si="21"/>
        <v>0</v>
      </c>
      <c r="Y61" s="289">
        <f t="shared" si="2"/>
        <v>0</v>
      </c>
      <c r="Z61" s="294">
        <v>0</v>
      </c>
    </row>
    <row r="62" spans="1:26" ht="24.9" customHeight="1" x14ac:dyDescent="0.25">
      <c r="A62" s="104"/>
      <c r="B62" s="91" t="s">
        <v>265</v>
      </c>
      <c r="C62" s="96" t="s">
        <v>373</v>
      </c>
      <c r="D62" s="184" t="s">
        <v>552</v>
      </c>
      <c r="E62" s="105">
        <v>10000632</v>
      </c>
      <c r="F62" s="408" t="s">
        <v>139</v>
      </c>
      <c r="G62" s="409"/>
      <c r="H62" s="409"/>
      <c r="I62" s="409"/>
      <c r="J62" s="409"/>
      <c r="K62" s="409"/>
      <c r="L62" s="410"/>
      <c r="M62" s="121">
        <v>42.7</v>
      </c>
      <c r="N62" s="72">
        <v>57.33</v>
      </c>
      <c r="O62" s="121"/>
      <c r="P62" s="72"/>
      <c r="Q62" s="94" t="s">
        <v>24</v>
      </c>
      <c r="R62" s="95" t="s">
        <v>32</v>
      </c>
      <c r="S62" s="95"/>
      <c r="T62" s="288">
        <f t="shared" si="18"/>
        <v>405</v>
      </c>
      <c r="U62" s="193">
        <f>+M62</f>
        <v>42.7</v>
      </c>
      <c r="V62" s="5">
        <f t="shared" si="20"/>
        <v>17293.5</v>
      </c>
      <c r="W62" s="193">
        <f>+N62</f>
        <v>57.33</v>
      </c>
      <c r="X62" s="5">
        <f t="shared" si="21"/>
        <v>23218.649999999998</v>
      </c>
      <c r="Y62" s="4">
        <f t="shared" si="2"/>
        <v>405</v>
      </c>
      <c r="Z62" s="379">
        <v>405</v>
      </c>
    </row>
    <row r="63" spans="1:26" ht="24.9" customHeight="1" x14ac:dyDescent="0.25">
      <c r="A63" s="29"/>
      <c r="B63" s="20" t="s">
        <v>265</v>
      </c>
      <c r="C63" s="22" t="s">
        <v>374</v>
      </c>
      <c r="D63" s="184" t="s">
        <v>552</v>
      </c>
      <c r="E63" s="62">
        <v>10000633</v>
      </c>
      <c r="F63" s="408" t="s">
        <v>140</v>
      </c>
      <c r="G63" s="409"/>
      <c r="H63" s="409"/>
      <c r="I63" s="409"/>
      <c r="J63" s="409"/>
      <c r="K63" s="409"/>
      <c r="L63" s="410"/>
      <c r="M63" s="121">
        <v>57.93</v>
      </c>
      <c r="N63" s="72">
        <v>61.13</v>
      </c>
      <c r="O63" s="121"/>
      <c r="P63" s="72"/>
      <c r="Q63" s="23" t="s">
        <v>24</v>
      </c>
      <c r="R63" s="24" t="s">
        <v>32</v>
      </c>
      <c r="S63" s="28"/>
      <c r="T63" s="288">
        <f t="shared" si="18"/>
        <v>785</v>
      </c>
      <c r="U63" s="194">
        <f>+M63</f>
        <v>57.93</v>
      </c>
      <c r="V63" s="5">
        <f t="shared" si="20"/>
        <v>45475.05</v>
      </c>
      <c r="W63" s="194">
        <f>+N63</f>
        <v>61.13</v>
      </c>
      <c r="X63" s="5">
        <f t="shared" si="21"/>
        <v>47987.05</v>
      </c>
      <c r="Y63" s="4">
        <f t="shared" si="2"/>
        <v>785</v>
      </c>
      <c r="Z63" s="379">
        <v>785</v>
      </c>
    </row>
    <row r="64" spans="1:26" ht="24.9" customHeight="1" x14ac:dyDescent="0.25">
      <c r="A64" s="29"/>
      <c r="B64" s="20" t="s">
        <v>265</v>
      </c>
      <c r="C64" s="22" t="s">
        <v>375</v>
      </c>
      <c r="D64" s="184" t="s">
        <v>552</v>
      </c>
      <c r="E64" s="62">
        <v>10000616</v>
      </c>
      <c r="F64" s="408" t="s">
        <v>141</v>
      </c>
      <c r="G64" s="409"/>
      <c r="H64" s="409"/>
      <c r="I64" s="409"/>
      <c r="J64" s="409"/>
      <c r="K64" s="409"/>
      <c r="L64" s="410"/>
      <c r="M64" s="121">
        <v>1220.2739999999999</v>
      </c>
      <c r="N64" s="72">
        <v>378.04630835100045</v>
      </c>
      <c r="O64" s="121"/>
      <c r="P64" s="72"/>
      <c r="Q64" s="23" t="s">
        <v>24</v>
      </c>
      <c r="R64" s="24" t="s">
        <v>32</v>
      </c>
      <c r="S64" s="28"/>
      <c r="T64" s="288">
        <f t="shared" si="18"/>
        <v>332</v>
      </c>
      <c r="U64" s="194">
        <f>+M64</f>
        <v>1220.2739999999999</v>
      </c>
      <c r="V64" s="5">
        <f t="shared" si="20"/>
        <v>405130.96799999994</v>
      </c>
      <c r="W64" s="194">
        <f>+N64</f>
        <v>378.04630835100045</v>
      </c>
      <c r="X64" s="5">
        <f t="shared" si="21"/>
        <v>125511.37437253215</v>
      </c>
      <c r="Y64" s="4">
        <f t="shared" si="2"/>
        <v>332</v>
      </c>
      <c r="Z64" s="379">
        <v>332</v>
      </c>
    </row>
    <row r="65" spans="1:26" ht="24.9" customHeight="1" x14ac:dyDescent="0.25">
      <c r="A65" s="133" t="s">
        <v>123</v>
      </c>
      <c r="B65" s="118"/>
      <c r="C65" s="119"/>
      <c r="D65" s="178"/>
      <c r="E65" s="134"/>
      <c r="F65" s="396" t="s">
        <v>67</v>
      </c>
      <c r="G65" s="397"/>
      <c r="H65" s="397"/>
      <c r="I65" s="397"/>
      <c r="J65" s="397"/>
      <c r="K65" s="397"/>
      <c r="L65" s="398"/>
      <c r="M65" s="121"/>
      <c r="N65" s="72"/>
      <c r="O65" s="121"/>
      <c r="P65" s="72"/>
      <c r="Q65" s="122"/>
      <c r="R65" s="123"/>
      <c r="S65" s="123"/>
      <c r="T65" s="124">
        <f t="shared" si="18"/>
        <v>0</v>
      </c>
      <c r="U65" s="124"/>
      <c r="V65" s="7">
        <f t="shared" si="20"/>
        <v>0</v>
      </c>
      <c r="W65" s="124"/>
      <c r="X65" s="7">
        <f t="shared" si="21"/>
        <v>0</v>
      </c>
      <c r="Y65" s="289">
        <f t="shared" si="2"/>
        <v>0</v>
      </c>
      <c r="Z65" s="294">
        <v>0</v>
      </c>
    </row>
    <row r="66" spans="1:26" ht="24.9" customHeight="1" x14ac:dyDescent="0.25">
      <c r="A66" s="104"/>
      <c r="B66" s="91" t="s">
        <v>265</v>
      </c>
      <c r="C66" s="96" t="s">
        <v>415</v>
      </c>
      <c r="D66" s="184" t="s">
        <v>552</v>
      </c>
      <c r="E66" s="108">
        <v>30000297</v>
      </c>
      <c r="F66" s="408" t="s">
        <v>68</v>
      </c>
      <c r="G66" s="409"/>
      <c r="H66" s="409"/>
      <c r="I66" s="409"/>
      <c r="J66" s="409"/>
      <c r="K66" s="409"/>
      <c r="L66" s="410"/>
      <c r="M66" s="121">
        <v>66.33</v>
      </c>
      <c r="N66" s="72"/>
      <c r="O66" s="121"/>
      <c r="P66" s="72"/>
      <c r="Q66" s="94" t="s">
        <v>24</v>
      </c>
      <c r="R66" s="95" t="s">
        <v>32</v>
      </c>
      <c r="S66" s="95"/>
      <c r="T66" s="288">
        <f t="shared" si="18"/>
        <v>403</v>
      </c>
      <c r="U66" s="193">
        <f>+M66</f>
        <v>66.33</v>
      </c>
      <c r="V66" s="5">
        <f t="shared" si="20"/>
        <v>26730.989999999998</v>
      </c>
      <c r="W66" s="193"/>
      <c r="X66" s="5">
        <f t="shared" si="21"/>
        <v>0</v>
      </c>
      <c r="Y66" s="4">
        <f t="shared" si="2"/>
        <v>403</v>
      </c>
      <c r="Z66" s="379">
        <v>403</v>
      </c>
    </row>
    <row r="67" spans="1:26" ht="24.9" customHeight="1" x14ac:dyDescent="0.25">
      <c r="A67" s="29"/>
      <c r="B67" s="20" t="s">
        <v>265</v>
      </c>
      <c r="C67" s="22" t="s">
        <v>416</v>
      </c>
      <c r="D67" s="184" t="s">
        <v>552</v>
      </c>
      <c r="E67" s="30">
        <v>30000299</v>
      </c>
      <c r="F67" s="408" t="s">
        <v>69</v>
      </c>
      <c r="G67" s="409"/>
      <c r="H67" s="409"/>
      <c r="I67" s="409"/>
      <c r="J67" s="409"/>
      <c r="K67" s="409"/>
      <c r="L67" s="410"/>
      <c r="M67" s="121">
        <v>85.651499999999984</v>
      </c>
      <c r="N67" s="72"/>
      <c r="O67" s="121"/>
      <c r="P67" s="72"/>
      <c r="Q67" s="23" t="s">
        <v>24</v>
      </c>
      <c r="R67" s="24" t="s">
        <v>32</v>
      </c>
      <c r="S67" s="28"/>
      <c r="T67" s="288">
        <f t="shared" si="18"/>
        <v>785</v>
      </c>
      <c r="U67" s="194">
        <f>+M67</f>
        <v>85.651499999999984</v>
      </c>
      <c r="V67" s="5">
        <f t="shared" si="20"/>
        <v>67236.427499999991</v>
      </c>
      <c r="W67" s="194"/>
      <c r="X67" s="5">
        <f t="shared" si="21"/>
        <v>0</v>
      </c>
      <c r="Y67" s="4">
        <f t="shared" si="2"/>
        <v>785</v>
      </c>
      <c r="Z67" s="379">
        <v>785</v>
      </c>
    </row>
    <row r="68" spans="1:26" ht="24.9" customHeight="1" x14ac:dyDescent="0.25">
      <c r="A68" s="29"/>
      <c r="B68" s="20" t="s">
        <v>265</v>
      </c>
      <c r="C68" s="22" t="s">
        <v>417</v>
      </c>
      <c r="D68" s="184" t="s">
        <v>552</v>
      </c>
      <c r="E68" s="30">
        <v>30000272</v>
      </c>
      <c r="F68" s="408" t="s">
        <v>119</v>
      </c>
      <c r="G68" s="409"/>
      <c r="H68" s="409"/>
      <c r="I68" s="409"/>
      <c r="J68" s="409"/>
      <c r="K68" s="409"/>
      <c r="L68" s="410"/>
      <c r="M68" s="121">
        <v>331.40249999999997</v>
      </c>
      <c r="N68" s="72"/>
      <c r="O68" s="121"/>
      <c r="P68" s="72"/>
      <c r="Q68" s="23" t="s">
        <v>24</v>
      </c>
      <c r="R68" s="24" t="s">
        <v>32</v>
      </c>
      <c r="S68" s="28"/>
      <c r="T68" s="288">
        <f t="shared" si="18"/>
        <v>403</v>
      </c>
      <c r="U68" s="194">
        <f>+M68</f>
        <v>331.40249999999997</v>
      </c>
      <c r="V68" s="5">
        <f t="shared" si="20"/>
        <v>133555.20749999999</v>
      </c>
      <c r="W68" s="194"/>
      <c r="X68" s="5">
        <f t="shared" si="21"/>
        <v>0</v>
      </c>
      <c r="Y68" s="4">
        <f t="shared" si="2"/>
        <v>403</v>
      </c>
      <c r="Z68" s="379">
        <v>403</v>
      </c>
    </row>
    <row r="69" spans="1:26" ht="24.9" customHeight="1" x14ac:dyDescent="0.25">
      <c r="A69" s="29"/>
      <c r="B69" s="20" t="s">
        <v>265</v>
      </c>
      <c r="C69" s="22" t="s">
        <v>418</v>
      </c>
      <c r="D69" s="184" t="s">
        <v>552</v>
      </c>
      <c r="E69" s="30">
        <v>30000274</v>
      </c>
      <c r="F69" s="408" t="s">
        <v>71</v>
      </c>
      <c r="G69" s="409"/>
      <c r="H69" s="409"/>
      <c r="I69" s="409"/>
      <c r="J69" s="409"/>
      <c r="K69" s="409"/>
      <c r="L69" s="410"/>
      <c r="M69" s="121">
        <v>340.54349999999994</v>
      </c>
      <c r="N69" s="72"/>
      <c r="O69" s="121"/>
      <c r="P69" s="72"/>
      <c r="Q69" s="23" t="s">
        <v>24</v>
      </c>
      <c r="R69" s="24" t="s">
        <v>32</v>
      </c>
      <c r="S69" s="28"/>
      <c r="T69" s="288">
        <f t="shared" si="18"/>
        <v>100</v>
      </c>
      <c r="U69" s="194">
        <f>+M69</f>
        <v>340.54349999999994</v>
      </c>
      <c r="V69" s="5">
        <f t="shared" si="20"/>
        <v>34054.349999999991</v>
      </c>
      <c r="W69" s="194"/>
      <c r="X69" s="5">
        <f t="shared" si="21"/>
        <v>0</v>
      </c>
      <c r="Y69" s="4">
        <f t="shared" si="2"/>
        <v>100</v>
      </c>
      <c r="Z69" s="379">
        <v>100</v>
      </c>
    </row>
    <row r="70" spans="1:26" ht="24.9" customHeight="1" x14ac:dyDescent="0.25">
      <c r="A70" s="29"/>
      <c r="B70" s="20" t="s">
        <v>265</v>
      </c>
      <c r="C70" s="22" t="s">
        <v>419</v>
      </c>
      <c r="D70" s="184" t="s">
        <v>552</v>
      </c>
      <c r="E70" s="30">
        <v>30000273</v>
      </c>
      <c r="F70" s="408" t="s">
        <v>70</v>
      </c>
      <c r="G70" s="409"/>
      <c r="H70" s="409"/>
      <c r="I70" s="409"/>
      <c r="J70" s="409"/>
      <c r="K70" s="409"/>
      <c r="L70" s="410"/>
      <c r="M70" s="121">
        <v>259.72649999999999</v>
      </c>
      <c r="N70" s="72"/>
      <c r="O70" s="121"/>
      <c r="P70" s="72"/>
      <c r="Q70" s="23" t="s">
        <v>24</v>
      </c>
      <c r="R70" s="24" t="s">
        <v>32</v>
      </c>
      <c r="S70" s="28"/>
      <c r="T70" s="288">
        <f t="shared" si="18"/>
        <v>50</v>
      </c>
      <c r="U70" s="194">
        <f>+M70</f>
        <v>259.72649999999999</v>
      </c>
      <c r="V70" s="5">
        <f t="shared" si="20"/>
        <v>12986.324999999999</v>
      </c>
      <c r="W70" s="194"/>
      <c r="X70" s="5">
        <f t="shared" si="21"/>
        <v>0</v>
      </c>
      <c r="Y70" s="4">
        <f t="shared" si="2"/>
        <v>50</v>
      </c>
      <c r="Z70" s="379">
        <v>50</v>
      </c>
    </row>
    <row r="71" spans="1:26" ht="24.9" customHeight="1" x14ac:dyDescent="0.25">
      <c r="A71" s="133" t="s">
        <v>118</v>
      </c>
      <c r="B71" s="118"/>
      <c r="C71" s="119"/>
      <c r="D71" s="178"/>
      <c r="E71" s="134"/>
      <c r="F71" s="396" t="s">
        <v>142</v>
      </c>
      <c r="G71" s="397"/>
      <c r="H71" s="397"/>
      <c r="I71" s="397"/>
      <c r="J71" s="397"/>
      <c r="K71" s="397"/>
      <c r="L71" s="398"/>
      <c r="M71" s="121"/>
      <c r="N71" s="72"/>
      <c r="O71" s="121"/>
      <c r="P71" s="72"/>
      <c r="Q71" s="122"/>
      <c r="R71" s="123"/>
      <c r="S71" s="123"/>
      <c r="T71" s="124">
        <f t="shared" si="18"/>
        <v>0</v>
      </c>
      <c r="U71" s="124"/>
      <c r="V71" s="7">
        <f t="shared" si="20"/>
        <v>0</v>
      </c>
      <c r="W71" s="124"/>
      <c r="X71" s="7">
        <f t="shared" si="21"/>
        <v>0</v>
      </c>
      <c r="Y71" s="289">
        <f t="shared" si="2"/>
        <v>0</v>
      </c>
      <c r="Z71" s="294">
        <v>0</v>
      </c>
    </row>
    <row r="72" spans="1:26" ht="24.9" customHeight="1" x14ac:dyDescent="0.25">
      <c r="A72" s="104"/>
      <c r="B72" s="91" t="s">
        <v>265</v>
      </c>
      <c r="C72" s="96" t="s">
        <v>376</v>
      </c>
      <c r="D72" s="184" t="s">
        <v>552</v>
      </c>
      <c r="E72" s="105">
        <v>10000625</v>
      </c>
      <c r="F72" s="408" t="s">
        <v>143</v>
      </c>
      <c r="G72" s="409"/>
      <c r="H72" s="409"/>
      <c r="I72" s="409"/>
      <c r="J72" s="409"/>
      <c r="K72" s="409"/>
      <c r="L72" s="410"/>
      <c r="M72" s="121">
        <v>424.31400000000002</v>
      </c>
      <c r="N72" s="72">
        <v>130.40550011463898</v>
      </c>
      <c r="O72" s="121"/>
      <c r="P72" s="72"/>
      <c r="Q72" s="94" t="s">
        <v>24</v>
      </c>
      <c r="R72" s="95" t="s">
        <v>32</v>
      </c>
      <c r="S72" s="95"/>
      <c r="T72" s="288">
        <f t="shared" si="18"/>
        <v>57</v>
      </c>
      <c r="U72" s="193">
        <f>+M72</f>
        <v>424.31400000000002</v>
      </c>
      <c r="V72" s="5">
        <f t="shared" si="20"/>
        <v>24185.898000000001</v>
      </c>
      <c r="W72" s="193">
        <f>+N72</f>
        <v>130.40550011463898</v>
      </c>
      <c r="X72" s="5">
        <f t="shared" si="21"/>
        <v>7433.1135065344224</v>
      </c>
      <c r="Y72" s="4">
        <f t="shared" si="2"/>
        <v>57</v>
      </c>
      <c r="Z72" s="379">
        <v>57</v>
      </c>
    </row>
    <row r="73" spans="1:26" ht="24.9" customHeight="1" x14ac:dyDescent="0.25">
      <c r="A73" s="133" t="s">
        <v>144</v>
      </c>
      <c r="B73" s="118"/>
      <c r="C73" s="119"/>
      <c r="D73" s="178"/>
      <c r="E73" s="134"/>
      <c r="F73" s="396" t="s">
        <v>111</v>
      </c>
      <c r="G73" s="397"/>
      <c r="H73" s="397"/>
      <c r="I73" s="397"/>
      <c r="J73" s="397"/>
      <c r="K73" s="397"/>
      <c r="L73" s="398"/>
      <c r="M73" s="121"/>
      <c r="N73" s="72"/>
      <c r="O73" s="121"/>
      <c r="P73" s="72"/>
      <c r="Q73" s="122"/>
      <c r="R73" s="123"/>
      <c r="S73" s="123"/>
      <c r="T73" s="124">
        <f t="shared" si="18"/>
        <v>0</v>
      </c>
      <c r="U73" s="124"/>
      <c r="V73" s="7">
        <f t="shared" si="20"/>
        <v>0</v>
      </c>
      <c r="W73" s="124"/>
      <c r="X73" s="7">
        <f t="shared" si="21"/>
        <v>0</v>
      </c>
      <c r="Y73" s="289">
        <f t="shared" ref="Y73:Y136" si="23">Z73</f>
        <v>0</v>
      </c>
      <c r="Z73" s="294">
        <v>0</v>
      </c>
    </row>
    <row r="74" spans="1:26" ht="24.9" customHeight="1" x14ac:dyDescent="0.25">
      <c r="A74" s="104"/>
      <c r="B74" s="91" t="s">
        <v>265</v>
      </c>
      <c r="C74" s="96" t="s">
        <v>377</v>
      </c>
      <c r="D74" s="184" t="s">
        <v>552</v>
      </c>
      <c r="E74" s="109">
        <v>10000940</v>
      </c>
      <c r="F74" s="408" t="s">
        <v>112</v>
      </c>
      <c r="G74" s="409"/>
      <c r="H74" s="409"/>
      <c r="I74" s="409"/>
      <c r="J74" s="409"/>
      <c r="K74" s="409"/>
      <c r="L74" s="410"/>
      <c r="M74" s="121">
        <v>522.25799999999992</v>
      </c>
      <c r="N74" s="72">
        <v>130.40550011463893</v>
      </c>
      <c r="O74" s="121"/>
      <c r="P74" s="72"/>
      <c r="Q74" s="94" t="s">
        <v>24</v>
      </c>
      <c r="R74" s="95" t="s">
        <v>32</v>
      </c>
      <c r="S74" s="95"/>
      <c r="T74" s="288">
        <f t="shared" si="18"/>
        <v>332</v>
      </c>
      <c r="U74" s="193">
        <f>+M74</f>
        <v>522.25799999999992</v>
      </c>
      <c r="V74" s="5">
        <f t="shared" si="20"/>
        <v>173389.65599999999</v>
      </c>
      <c r="W74" s="193">
        <f>+N74</f>
        <v>130.40550011463893</v>
      </c>
      <c r="X74" s="5">
        <f t="shared" si="21"/>
        <v>43294.626038060123</v>
      </c>
      <c r="Y74" s="4">
        <f t="shared" si="23"/>
        <v>332</v>
      </c>
      <c r="Z74" s="379">
        <v>332</v>
      </c>
    </row>
    <row r="75" spans="1:26" ht="24.9" customHeight="1" x14ac:dyDescent="0.25">
      <c r="A75" s="133" t="s">
        <v>145</v>
      </c>
      <c r="B75" s="118"/>
      <c r="C75" s="119"/>
      <c r="D75" s="178"/>
      <c r="E75" s="134"/>
      <c r="F75" s="396" t="s">
        <v>26</v>
      </c>
      <c r="G75" s="397"/>
      <c r="H75" s="397"/>
      <c r="I75" s="397"/>
      <c r="J75" s="397"/>
      <c r="K75" s="397"/>
      <c r="L75" s="398"/>
      <c r="M75" s="121"/>
      <c r="N75" s="72"/>
      <c r="O75" s="121"/>
      <c r="P75" s="72"/>
      <c r="Q75" s="122"/>
      <c r="R75" s="123"/>
      <c r="S75" s="123"/>
      <c r="T75" s="124">
        <f t="shared" si="18"/>
        <v>0</v>
      </c>
      <c r="U75" s="124"/>
      <c r="V75" s="7">
        <f t="shared" si="20"/>
        <v>0</v>
      </c>
      <c r="W75" s="124"/>
      <c r="X75" s="7">
        <f t="shared" si="21"/>
        <v>0</v>
      </c>
      <c r="Y75" s="289">
        <f t="shared" si="23"/>
        <v>0</v>
      </c>
      <c r="Z75" s="294">
        <v>0</v>
      </c>
    </row>
    <row r="76" spans="1:26" ht="24.9" customHeight="1" x14ac:dyDescent="0.25">
      <c r="A76" s="133" t="s">
        <v>151</v>
      </c>
      <c r="B76" s="118"/>
      <c r="C76" s="119"/>
      <c r="D76" s="178"/>
      <c r="E76" s="134"/>
      <c r="F76" s="396" t="s">
        <v>47</v>
      </c>
      <c r="G76" s="397"/>
      <c r="H76" s="397"/>
      <c r="I76" s="397"/>
      <c r="J76" s="397"/>
      <c r="K76" s="397"/>
      <c r="L76" s="398"/>
      <c r="M76" s="121"/>
      <c r="N76" s="72"/>
      <c r="O76" s="121"/>
      <c r="P76" s="72"/>
      <c r="Q76" s="122"/>
      <c r="R76" s="123"/>
      <c r="S76" s="123"/>
      <c r="T76" s="124">
        <f t="shared" si="18"/>
        <v>0</v>
      </c>
      <c r="U76" s="124"/>
      <c r="V76" s="7">
        <f t="shared" si="20"/>
        <v>0</v>
      </c>
      <c r="W76" s="124"/>
      <c r="X76" s="7">
        <f t="shared" si="21"/>
        <v>0</v>
      </c>
      <c r="Y76" s="289">
        <f t="shared" si="23"/>
        <v>0</v>
      </c>
      <c r="Z76" s="294">
        <v>0</v>
      </c>
    </row>
    <row r="77" spans="1:26" ht="24.9" customHeight="1" x14ac:dyDescent="0.25">
      <c r="A77" s="104"/>
      <c r="B77" s="91" t="s">
        <v>265</v>
      </c>
      <c r="C77" s="96" t="s">
        <v>378</v>
      </c>
      <c r="D77" s="184" t="s">
        <v>552</v>
      </c>
      <c r="E77" s="105">
        <v>30000280</v>
      </c>
      <c r="F77" s="408" t="s">
        <v>146</v>
      </c>
      <c r="G77" s="409"/>
      <c r="H77" s="409"/>
      <c r="I77" s="409"/>
      <c r="J77" s="409"/>
      <c r="K77" s="409"/>
      <c r="L77" s="410"/>
      <c r="M77" s="72">
        <v>806.27599999999995</v>
      </c>
      <c r="N77" s="72">
        <v>238.28249040932971</v>
      </c>
      <c r="O77" s="121"/>
      <c r="P77" s="72"/>
      <c r="Q77" s="94" t="s">
        <v>24</v>
      </c>
      <c r="R77" s="95" t="s">
        <v>14</v>
      </c>
      <c r="S77" s="95"/>
      <c r="T77" s="288">
        <f t="shared" si="18"/>
        <v>415</v>
      </c>
      <c r="U77" s="193">
        <f>+M77</f>
        <v>806.27599999999995</v>
      </c>
      <c r="V77" s="5">
        <f t="shared" si="20"/>
        <v>334604.53999999998</v>
      </c>
      <c r="W77" s="193">
        <f>+N77</f>
        <v>238.28249040932971</v>
      </c>
      <c r="X77" s="5">
        <f t="shared" si="21"/>
        <v>98887.233519871836</v>
      </c>
      <c r="Y77" s="4">
        <f t="shared" si="23"/>
        <v>415</v>
      </c>
      <c r="Z77" s="379">
        <v>415</v>
      </c>
    </row>
    <row r="78" spans="1:26" ht="24.9" customHeight="1" x14ac:dyDescent="0.25">
      <c r="A78" s="133" t="s">
        <v>115</v>
      </c>
      <c r="B78" s="118"/>
      <c r="C78" s="119"/>
      <c r="D78" s="178"/>
      <c r="E78" s="134"/>
      <c r="F78" s="396" t="s">
        <v>152</v>
      </c>
      <c r="G78" s="397"/>
      <c r="H78" s="397"/>
      <c r="I78" s="397"/>
      <c r="J78" s="397"/>
      <c r="K78" s="397"/>
      <c r="L78" s="398"/>
      <c r="M78" s="121"/>
      <c r="N78" s="72"/>
      <c r="O78" s="121"/>
      <c r="P78" s="72"/>
      <c r="Q78" s="122"/>
      <c r="R78" s="123"/>
      <c r="S78" s="123"/>
      <c r="T78" s="124">
        <f t="shared" si="18"/>
        <v>0</v>
      </c>
      <c r="U78" s="124"/>
      <c r="V78" s="7">
        <f t="shared" si="20"/>
        <v>0</v>
      </c>
      <c r="W78" s="124"/>
      <c r="X78" s="7">
        <f t="shared" si="21"/>
        <v>0</v>
      </c>
      <c r="Y78" s="289">
        <f t="shared" si="23"/>
        <v>0</v>
      </c>
      <c r="Z78" s="294">
        <v>0</v>
      </c>
    </row>
    <row r="79" spans="1:26" ht="24.9" customHeight="1" x14ac:dyDescent="0.25">
      <c r="A79" s="133" t="s">
        <v>72</v>
      </c>
      <c r="B79" s="118"/>
      <c r="C79" s="119"/>
      <c r="D79" s="178"/>
      <c r="E79" s="134"/>
      <c r="F79" s="396" t="s">
        <v>153</v>
      </c>
      <c r="G79" s="397"/>
      <c r="H79" s="397"/>
      <c r="I79" s="397"/>
      <c r="J79" s="397"/>
      <c r="K79" s="397"/>
      <c r="L79" s="398"/>
      <c r="M79" s="121"/>
      <c r="N79" s="72"/>
      <c r="O79" s="121"/>
      <c r="P79" s="72"/>
      <c r="Q79" s="122"/>
      <c r="R79" s="123"/>
      <c r="S79" s="123"/>
      <c r="T79" s="124">
        <f t="shared" si="18"/>
        <v>0</v>
      </c>
      <c r="U79" s="124"/>
      <c r="V79" s="7">
        <f t="shared" si="20"/>
        <v>0</v>
      </c>
      <c r="W79" s="124"/>
      <c r="X79" s="7">
        <f t="shared" si="21"/>
        <v>0</v>
      </c>
      <c r="Y79" s="289">
        <f t="shared" si="23"/>
        <v>0</v>
      </c>
      <c r="Z79" s="294">
        <v>0</v>
      </c>
    </row>
    <row r="80" spans="1:26" ht="24.9" customHeight="1" x14ac:dyDescent="0.25">
      <c r="A80" s="90"/>
      <c r="B80" s="91" t="s">
        <v>227</v>
      </c>
      <c r="C80" s="96" t="s">
        <v>379</v>
      </c>
      <c r="D80" s="184" t="s">
        <v>552</v>
      </c>
      <c r="E80" s="98">
        <v>10000560</v>
      </c>
      <c r="F80" s="408" t="s">
        <v>523</v>
      </c>
      <c r="G80" s="409"/>
      <c r="H80" s="409"/>
      <c r="I80" s="409"/>
      <c r="J80" s="409"/>
      <c r="K80" s="409"/>
      <c r="L80" s="410"/>
      <c r="M80" s="121">
        <v>2737.4759999999997</v>
      </c>
      <c r="N80" s="121">
        <v>2028.0483039188359</v>
      </c>
      <c r="O80" s="148"/>
      <c r="P80" s="149"/>
      <c r="Q80" s="94" t="s">
        <v>24</v>
      </c>
      <c r="R80" s="95" t="s">
        <v>32</v>
      </c>
      <c r="S80" s="95"/>
      <c r="T80" s="288">
        <f t="shared" si="18"/>
        <v>18</v>
      </c>
      <c r="U80" s="193">
        <f>+M80</f>
        <v>2737.4759999999997</v>
      </c>
      <c r="V80" s="5">
        <f t="shared" si="20"/>
        <v>49274.567999999992</v>
      </c>
      <c r="W80" s="193">
        <f>+N80</f>
        <v>2028.0483039188359</v>
      </c>
      <c r="X80" s="5">
        <f t="shared" si="21"/>
        <v>36504.869470539044</v>
      </c>
      <c r="Y80" s="4">
        <f t="shared" si="23"/>
        <v>18</v>
      </c>
      <c r="Z80" s="379">
        <v>18</v>
      </c>
    </row>
    <row r="81" spans="1:26" ht="24.9" customHeight="1" x14ac:dyDescent="0.25">
      <c r="A81" s="73" t="s">
        <v>154</v>
      </c>
      <c r="B81" s="118"/>
      <c r="C81" s="119"/>
      <c r="D81" s="178"/>
      <c r="E81" s="129"/>
      <c r="F81" s="396" t="s">
        <v>155</v>
      </c>
      <c r="G81" s="397"/>
      <c r="H81" s="397"/>
      <c r="I81" s="397"/>
      <c r="J81" s="397"/>
      <c r="K81" s="397"/>
      <c r="L81" s="398"/>
      <c r="M81" s="121"/>
      <c r="N81" s="72"/>
      <c r="O81" s="121"/>
      <c r="P81" s="72"/>
      <c r="Q81" s="122"/>
      <c r="R81" s="123"/>
      <c r="S81" s="123"/>
      <c r="T81" s="124">
        <f t="shared" si="18"/>
        <v>0</v>
      </c>
      <c r="U81" s="124"/>
      <c r="V81" s="7">
        <f t="shared" si="20"/>
        <v>0</v>
      </c>
      <c r="W81" s="124"/>
      <c r="X81" s="7">
        <f t="shared" si="21"/>
        <v>0</v>
      </c>
      <c r="Y81" s="289">
        <f t="shared" si="23"/>
        <v>0</v>
      </c>
      <c r="Z81" s="294">
        <v>0</v>
      </c>
    </row>
    <row r="82" spans="1:26" ht="24.9" customHeight="1" x14ac:dyDescent="0.25">
      <c r="A82" s="73" t="s">
        <v>39</v>
      </c>
      <c r="B82" s="118"/>
      <c r="C82" s="119"/>
      <c r="D82" s="178"/>
      <c r="E82" s="129"/>
      <c r="F82" s="396" t="s">
        <v>156</v>
      </c>
      <c r="G82" s="397"/>
      <c r="H82" s="397"/>
      <c r="I82" s="397"/>
      <c r="J82" s="397"/>
      <c r="K82" s="397"/>
      <c r="L82" s="398"/>
      <c r="M82" s="121"/>
      <c r="N82" s="72"/>
      <c r="O82" s="121"/>
      <c r="P82" s="72"/>
      <c r="Q82" s="122"/>
      <c r="R82" s="123"/>
      <c r="S82" s="123"/>
      <c r="T82" s="124">
        <f t="shared" si="18"/>
        <v>0</v>
      </c>
      <c r="U82" s="124"/>
      <c r="V82" s="7">
        <f t="shared" si="20"/>
        <v>0</v>
      </c>
      <c r="W82" s="124"/>
      <c r="X82" s="7">
        <f t="shared" si="21"/>
        <v>0</v>
      </c>
      <c r="Y82" s="289">
        <f t="shared" si="23"/>
        <v>0</v>
      </c>
      <c r="Z82" s="294">
        <v>0</v>
      </c>
    </row>
    <row r="83" spans="1:26" ht="24.9" customHeight="1" x14ac:dyDescent="0.25">
      <c r="A83" s="73" t="s">
        <v>92</v>
      </c>
      <c r="B83" s="118"/>
      <c r="C83" s="128"/>
      <c r="D83" s="179"/>
      <c r="E83" s="129"/>
      <c r="F83" s="396" t="s">
        <v>157</v>
      </c>
      <c r="G83" s="397"/>
      <c r="H83" s="397"/>
      <c r="I83" s="397"/>
      <c r="J83" s="397"/>
      <c r="K83" s="397"/>
      <c r="L83" s="398"/>
      <c r="M83" s="121"/>
      <c r="N83" s="72"/>
      <c r="O83" s="121"/>
      <c r="P83" s="72"/>
      <c r="Q83" s="122"/>
      <c r="R83" s="123"/>
      <c r="S83" s="123"/>
      <c r="T83" s="124">
        <f t="shared" si="18"/>
        <v>0</v>
      </c>
      <c r="U83" s="124"/>
      <c r="V83" s="7">
        <f t="shared" si="20"/>
        <v>0</v>
      </c>
      <c r="W83" s="124"/>
      <c r="X83" s="7">
        <f t="shared" si="21"/>
        <v>0</v>
      </c>
      <c r="Y83" s="289">
        <f t="shared" si="23"/>
        <v>0</v>
      </c>
      <c r="Z83" s="294">
        <v>0</v>
      </c>
    </row>
    <row r="84" spans="1:26" ht="24.9" customHeight="1" x14ac:dyDescent="0.25">
      <c r="A84" s="133" t="s">
        <v>48</v>
      </c>
      <c r="B84" s="118"/>
      <c r="C84" s="119"/>
      <c r="D84" s="178"/>
      <c r="E84" s="134"/>
      <c r="F84" s="396" t="s">
        <v>16</v>
      </c>
      <c r="G84" s="397"/>
      <c r="H84" s="397"/>
      <c r="I84" s="397"/>
      <c r="J84" s="397"/>
      <c r="K84" s="397"/>
      <c r="L84" s="398"/>
      <c r="M84" s="121"/>
      <c r="N84" s="72"/>
      <c r="O84" s="121"/>
      <c r="P84" s="72"/>
      <c r="Q84" s="135"/>
      <c r="R84" s="122"/>
      <c r="S84" s="122"/>
      <c r="T84" s="124">
        <f t="shared" si="18"/>
        <v>0</v>
      </c>
      <c r="U84" s="124"/>
      <c r="V84" s="7">
        <f t="shared" ref="V84:V96" si="24">+U84*T84</f>
        <v>0</v>
      </c>
      <c r="W84" s="124"/>
      <c r="X84" s="7">
        <f t="shared" ref="X84:X96" si="25">+W84*T84</f>
        <v>0</v>
      </c>
      <c r="Y84" s="289">
        <f t="shared" si="23"/>
        <v>0</v>
      </c>
      <c r="Z84" s="294">
        <v>0</v>
      </c>
    </row>
    <row r="85" spans="1:26" ht="24.9" customHeight="1" x14ac:dyDescent="0.25">
      <c r="A85" s="104" t="s">
        <v>73</v>
      </c>
      <c r="B85" s="91" t="s">
        <v>620</v>
      </c>
      <c r="C85" s="96" t="s">
        <v>619</v>
      </c>
      <c r="D85" s="96" t="s">
        <v>553</v>
      </c>
      <c r="E85" s="108">
        <v>10003613</v>
      </c>
      <c r="F85" s="408" t="s">
        <v>500</v>
      </c>
      <c r="G85" s="409"/>
      <c r="H85" s="409"/>
      <c r="I85" s="409"/>
      <c r="J85" s="409"/>
      <c r="K85" s="409"/>
      <c r="L85" s="410"/>
      <c r="M85" s="121">
        <v>65.923000000000002</v>
      </c>
      <c r="N85" s="121">
        <v>105.29853364755098</v>
      </c>
      <c r="O85" s="121"/>
      <c r="P85" s="72"/>
      <c r="Q85" s="112" t="s">
        <v>24</v>
      </c>
      <c r="R85" s="94" t="s">
        <v>33</v>
      </c>
      <c r="S85" s="94"/>
      <c r="T85" s="288">
        <f t="shared" ref="T85:T96" si="26">Y85</f>
        <v>757</v>
      </c>
      <c r="U85" s="193">
        <f>+M85</f>
        <v>65.923000000000002</v>
      </c>
      <c r="V85" s="5">
        <f t="shared" si="24"/>
        <v>49903.711000000003</v>
      </c>
      <c r="W85" s="193">
        <f>+N85</f>
        <v>105.29853364755098</v>
      </c>
      <c r="X85" s="5">
        <f t="shared" si="25"/>
        <v>79710.98997119609</v>
      </c>
      <c r="Y85" s="4">
        <f t="shared" si="23"/>
        <v>757</v>
      </c>
      <c r="Z85" s="379">
        <v>757</v>
      </c>
    </row>
    <row r="86" spans="1:26" ht="24.9" customHeight="1" x14ac:dyDescent="0.25">
      <c r="A86" s="29"/>
      <c r="B86" s="26" t="s">
        <v>265</v>
      </c>
      <c r="C86" s="45" t="s">
        <v>420</v>
      </c>
      <c r="D86" s="96" t="s">
        <v>553</v>
      </c>
      <c r="E86" s="46">
        <v>30000306</v>
      </c>
      <c r="F86" s="408" t="s">
        <v>475</v>
      </c>
      <c r="G86" s="409"/>
      <c r="H86" s="409"/>
      <c r="I86" s="409"/>
      <c r="J86" s="409"/>
      <c r="K86" s="409"/>
      <c r="L86" s="410"/>
      <c r="M86" s="121">
        <v>58.408999999999999</v>
      </c>
      <c r="N86" s="121">
        <v>274.28151008513265</v>
      </c>
      <c r="O86" s="121"/>
      <c r="P86" s="72"/>
      <c r="Q86" s="34" t="s">
        <v>24</v>
      </c>
      <c r="R86" s="23" t="s">
        <v>33</v>
      </c>
      <c r="S86" s="27"/>
      <c r="T86" s="288">
        <f t="shared" si="26"/>
        <v>394</v>
      </c>
      <c r="U86" s="194">
        <f>+M86</f>
        <v>58.408999999999999</v>
      </c>
      <c r="V86" s="5">
        <f t="shared" si="24"/>
        <v>23013.146000000001</v>
      </c>
      <c r="W86" s="194">
        <f>+N86</f>
        <v>274.28151008513265</v>
      </c>
      <c r="X86" s="5">
        <f t="shared" si="25"/>
        <v>108066.91497354227</v>
      </c>
      <c r="Y86" s="4">
        <f t="shared" si="23"/>
        <v>394</v>
      </c>
      <c r="Z86" s="379">
        <v>394</v>
      </c>
    </row>
    <row r="87" spans="1:26" ht="24.9" customHeight="1" x14ac:dyDescent="0.25">
      <c r="A87" s="35" t="s">
        <v>74</v>
      </c>
      <c r="B87" s="20" t="s">
        <v>265</v>
      </c>
      <c r="C87" s="22" t="s">
        <v>421</v>
      </c>
      <c r="D87" s="96" t="s">
        <v>553</v>
      </c>
      <c r="E87" s="64">
        <v>30000309</v>
      </c>
      <c r="F87" s="408" t="s">
        <v>158</v>
      </c>
      <c r="G87" s="409"/>
      <c r="H87" s="409"/>
      <c r="I87" s="409"/>
      <c r="J87" s="409"/>
      <c r="K87" s="409"/>
      <c r="L87" s="410"/>
      <c r="M87" s="121">
        <v>657.95600000000002</v>
      </c>
      <c r="N87" s="121">
        <v>1006.8947406615823</v>
      </c>
      <c r="O87" s="121"/>
      <c r="P87" s="72"/>
      <c r="Q87" s="34" t="s">
        <v>24</v>
      </c>
      <c r="R87" s="24" t="s">
        <v>32</v>
      </c>
      <c r="S87" s="28"/>
      <c r="T87" s="288">
        <f t="shared" si="26"/>
        <v>140</v>
      </c>
      <c r="U87" s="194">
        <f>+M87</f>
        <v>657.95600000000002</v>
      </c>
      <c r="V87" s="5">
        <f t="shared" si="24"/>
        <v>92113.84</v>
      </c>
      <c r="W87" s="194">
        <f>+N87</f>
        <v>1006.8947406615823</v>
      </c>
      <c r="X87" s="5">
        <f t="shared" si="25"/>
        <v>140965.26369262152</v>
      </c>
      <c r="Y87" s="4">
        <f t="shared" si="23"/>
        <v>140</v>
      </c>
      <c r="Z87" s="379">
        <v>140</v>
      </c>
    </row>
    <row r="88" spans="1:26" ht="24.9" customHeight="1" x14ac:dyDescent="0.25">
      <c r="A88" s="133" t="s">
        <v>164</v>
      </c>
      <c r="B88" s="118"/>
      <c r="C88" s="119"/>
      <c r="D88" s="178"/>
      <c r="E88" s="134"/>
      <c r="F88" s="136" t="s">
        <v>165</v>
      </c>
      <c r="G88" s="137"/>
      <c r="H88" s="137"/>
      <c r="I88" s="137"/>
      <c r="J88" s="137"/>
      <c r="K88" s="137"/>
      <c r="L88" s="138"/>
      <c r="M88" s="121"/>
      <c r="N88" s="72"/>
      <c r="O88" s="121"/>
      <c r="P88" s="72"/>
      <c r="Q88" s="135"/>
      <c r="R88" s="122"/>
      <c r="S88" s="122"/>
      <c r="T88" s="124">
        <f t="shared" si="26"/>
        <v>0</v>
      </c>
      <c r="U88" s="124"/>
      <c r="V88" s="7">
        <f t="shared" si="24"/>
        <v>0</v>
      </c>
      <c r="W88" s="124"/>
      <c r="X88" s="7">
        <f t="shared" si="25"/>
        <v>0</v>
      </c>
      <c r="Y88" s="289">
        <f t="shared" si="23"/>
        <v>0</v>
      </c>
      <c r="Z88" s="294">
        <v>0</v>
      </c>
    </row>
    <row r="89" spans="1:26" ht="24.9" customHeight="1" x14ac:dyDescent="0.25">
      <c r="A89" s="133" t="s">
        <v>84</v>
      </c>
      <c r="B89" s="118"/>
      <c r="C89" s="119"/>
      <c r="D89" s="178"/>
      <c r="E89" s="134"/>
      <c r="F89" s="139" t="s">
        <v>44</v>
      </c>
      <c r="G89" s="137"/>
      <c r="H89" s="137"/>
      <c r="I89" s="137"/>
      <c r="J89" s="137"/>
      <c r="K89" s="137"/>
      <c r="L89" s="138"/>
      <c r="M89" s="121"/>
      <c r="N89" s="72"/>
      <c r="O89" s="121"/>
      <c r="P89" s="72"/>
      <c r="Q89" s="135"/>
      <c r="R89" s="122"/>
      <c r="S89" s="122"/>
      <c r="T89" s="124">
        <f t="shared" si="26"/>
        <v>0</v>
      </c>
      <c r="U89" s="124"/>
      <c r="V89" s="7">
        <f t="shared" si="24"/>
        <v>0</v>
      </c>
      <c r="W89" s="124"/>
      <c r="X89" s="7">
        <f t="shared" si="25"/>
        <v>0</v>
      </c>
      <c r="Y89" s="289">
        <f t="shared" si="23"/>
        <v>0</v>
      </c>
      <c r="Z89" s="294">
        <v>0</v>
      </c>
    </row>
    <row r="90" spans="1:26" ht="28.5" customHeight="1" x14ac:dyDescent="0.25">
      <c r="A90" s="29"/>
      <c r="B90" s="20" t="s">
        <v>267</v>
      </c>
      <c r="C90" s="22" t="s">
        <v>422</v>
      </c>
      <c r="D90" s="184" t="s">
        <v>563</v>
      </c>
      <c r="E90" s="63">
        <v>20000694</v>
      </c>
      <c r="F90" s="408" t="s">
        <v>440</v>
      </c>
      <c r="G90" s="409"/>
      <c r="H90" s="409"/>
      <c r="I90" s="409"/>
      <c r="J90" s="409"/>
      <c r="K90" s="409"/>
      <c r="L90" s="410"/>
      <c r="M90" s="121">
        <v>0</v>
      </c>
      <c r="N90" s="72">
        <v>1974.5721599999999</v>
      </c>
      <c r="O90" s="121"/>
      <c r="P90" s="72"/>
      <c r="Q90" s="34" t="s">
        <v>24</v>
      </c>
      <c r="R90" s="23" t="s">
        <v>35</v>
      </c>
      <c r="S90" s="27"/>
      <c r="T90" s="288">
        <f t="shared" si="26"/>
        <v>165</v>
      </c>
      <c r="U90" s="194">
        <v>0</v>
      </c>
      <c r="V90" s="5">
        <f t="shared" si="24"/>
        <v>0</v>
      </c>
      <c r="W90" s="194">
        <f>+N90</f>
        <v>1974.5721599999999</v>
      </c>
      <c r="X90" s="5">
        <f t="shared" si="25"/>
        <v>325804.40639999998</v>
      </c>
      <c r="Y90" s="4">
        <f t="shared" si="23"/>
        <v>165</v>
      </c>
      <c r="Z90" s="379">
        <v>165</v>
      </c>
    </row>
    <row r="91" spans="1:26" ht="24.9" customHeight="1" x14ac:dyDescent="0.25">
      <c r="A91" s="133"/>
      <c r="B91" s="118"/>
      <c r="C91" s="119"/>
      <c r="D91" s="178"/>
      <c r="E91" s="134"/>
      <c r="F91" s="139" t="s">
        <v>110</v>
      </c>
      <c r="G91" s="137"/>
      <c r="H91" s="137"/>
      <c r="I91" s="137"/>
      <c r="J91" s="137"/>
      <c r="K91" s="137"/>
      <c r="L91" s="138"/>
      <c r="M91" s="135">
        <v>0</v>
      </c>
      <c r="N91" s="122"/>
      <c r="O91" s="122"/>
      <c r="P91" s="124"/>
      <c r="Q91" s="124" t="s">
        <v>24</v>
      </c>
      <c r="R91" s="7" t="s">
        <v>35</v>
      </c>
      <c r="S91" s="124"/>
      <c r="T91" s="7">
        <f t="shared" si="26"/>
        <v>0</v>
      </c>
      <c r="U91" s="289"/>
      <c r="V91" s="125">
        <f t="shared" si="24"/>
        <v>0</v>
      </c>
      <c r="W91" s="126"/>
      <c r="X91" s="127">
        <f t="shared" si="25"/>
        <v>0</v>
      </c>
      <c r="Y91" s="292">
        <f t="shared" si="23"/>
        <v>0</v>
      </c>
      <c r="Z91" s="294">
        <v>0</v>
      </c>
    </row>
    <row r="92" spans="1:26" ht="24.9" customHeight="1" x14ac:dyDescent="0.25">
      <c r="A92" s="140" t="s">
        <v>109</v>
      </c>
      <c r="B92" s="118"/>
      <c r="C92" s="370"/>
      <c r="D92" s="178" t="s">
        <v>554</v>
      </c>
      <c r="E92" s="141"/>
      <c r="F92" s="411" t="s">
        <v>159</v>
      </c>
      <c r="G92" s="412"/>
      <c r="H92" s="412"/>
      <c r="I92" s="412"/>
      <c r="J92" s="412"/>
      <c r="K92" s="412"/>
      <c r="L92" s="413"/>
      <c r="M92" s="121"/>
      <c r="N92" s="72"/>
      <c r="O92" s="121"/>
      <c r="P92" s="72"/>
      <c r="Q92" s="135"/>
      <c r="R92" s="122"/>
      <c r="S92" s="122"/>
      <c r="T92" s="124">
        <f t="shared" si="26"/>
        <v>0</v>
      </c>
      <c r="U92" s="124"/>
      <c r="V92" s="7"/>
      <c r="W92" s="124"/>
      <c r="X92" s="7"/>
      <c r="Y92" s="289">
        <f t="shared" si="23"/>
        <v>0</v>
      </c>
      <c r="Z92" s="294">
        <v>0</v>
      </c>
    </row>
    <row r="93" spans="1:26" ht="24.9" customHeight="1" x14ac:dyDescent="0.25">
      <c r="A93" s="104"/>
      <c r="B93" s="91" t="s">
        <v>268</v>
      </c>
      <c r="C93" s="96" t="s">
        <v>399</v>
      </c>
      <c r="D93" s="181" t="s">
        <v>554</v>
      </c>
      <c r="E93" s="105">
        <v>10000225</v>
      </c>
      <c r="F93" s="408" t="s">
        <v>162</v>
      </c>
      <c r="G93" s="409"/>
      <c r="H93" s="409"/>
      <c r="I93" s="409"/>
      <c r="J93" s="409"/>
      <c r="K93" s="409"/>
      <c r="L93" s="410"/>
      <c r="M93" s="121">
        <v>63.089000000000006</v>
      </c>
      <c r="N93" s="72">
        <v>102.07376212568708</v>
      </c>
      <c r="O93" s="121"/>
      <c r="P93" s="72"/>
      <c r="Q93" s="112" t="s">
        <v>24</v>
      </c>
      <c r="R93" s="94" t="s">
        <v>33</v>
      </c>
      <c r="S93" s="94"/>
      <c r="T93" s="288">
        <f t="shared" si="26"/>
        <v>654</v>
      </c>
      <c r="U93" s="193">
        <f>+M93</f>
        <v>63.089000000000006</v>
      </c>
      <c r="V93" s="5">
        <f t="shared" si="24"/>
        <v>41260.206000000006</v>
      </c>
      <c r="W93" s="193">
        <f>+N93</f>
        <v>102.07376212568708</v>
      </c>
      <c r="X93" s="5">
        <f t="shared" si="25"/>
        <v>66756.240430199352</v>
      </c>
      <c r="Y93" s="4">
        <f t="shared" si="23"/>
        <v>654</v>
      </c>
      <c r="Z93" s="379">
        <v>654</v>
      </c>
    </row>
    <row r="94" spans="1:26" ht="24.9" customHeight="1" x14ac:dyDescent="0.25">
      <c r="A94" s="29"/>
      <c r="B94" s="20" t="s">
        <v>269</v>
      </c>
      <c r="C94" s="22" t="s">
        <v>400</v>
      </c>
      <c r="D94" s="181" t="s">
        <v>554</v>
      </c>
      <c r="E94" s="62">
        <v>10001469</v>
      </c>
      <c r="F94" s="408" t="s">
        <v>160</v>
      </c>
      <c r="G94" s="409"/>
      <c r="H94" s="409"/>
      <c r="I94" s="409"/>
      <c r="J94" s="409"/>
      <c r="K94" s="409"/>
      <c r="L94" s="410"/>
      <c r="M94" s="121">
        <v>106.86000000000001</v>
      </c>
      <c r="N94" s="72">
        <v>110.12711619432329</v>
      </c>
      <c r="O94" s="121"/>
      <c r="P94" s="72"/>
      <c r="Q94" s="34" t="s">
        <v>24</v>
      </c>
      <c r="R94" s="23" t="s">
        <v>33</v>
      </c>
      <c r="S94" s="27"/>
      <c r="T94" s="288">
        <f t="shared" si="26"/>
        <v>654</v>
      </c>
      <c r="U94" s="194">
        <f>+M94</f>
        <v>106.86000000000001</v>
      </c>
      <c r="V94" s="5">
        <f t="shared" si="24"/>
        <v>69886.44</v>
      </c>
      <c r="W94" s="194">
        <f>+N94</f>
        <v>110.12711619432329</v>
      </c>
      <c r="X94" s="5">
        <f t="shared" si="25"/>
        <v>72023.133991087438</v>
      </c>
      <c r="Y94" s="4">
        <f t="shared" si="23"/>
        <v>654</v>
      </c>
      <c r="Z94" s="379">
        <v>654</v>
      </c>
    </row>
    <row r="95" spans="1:26" ht="24.9" customHeight="1" x14ac:dyDescent="0.25">
      <c r="A95" s="29"/>
      <c r="B95" s="20" t="s">
        <v>270</v>
      </c>
      <c r="C95" s="22" t="s">
        <v>401</v>
      </c>
      <c r="D95" s="181" t="s">
        <v>554</v>
      </c>
      <c r="E95" s="62">
        <v>10000229</v>
      </c>
      <c r="F95" s="408" t="s">
        <v>163</v>
      </c>
      <c r="G95" s="409"/>
      <c r="H95" s="409"/>
      <c r="I95" s="409"/>
      <c r="J95" s="409"/>
      <c r="K95" s="409"/>
      <c r="L95" s="410"/>
      <c r="M95" s="121">
        <v>116.68800000000002</v>
      </c>
      <c r="N95" s="72">
        <v>110.12711619432329</v>
      </c>
      <c r="O95" s="121"/>
      <c r="P95" s="72"/>
      <c r="Q95" s="34" t="s">
        <v>24</v>
      </c>
      <c r="R95" s="23" t="s">
        <v>33</v>
      </c>
      <c r="S95" s="27"/>
      <c r="T95" s="288">
        <f t="shared" si="26"/>
        <v>654</v>
      </c>
      <c r="U95" s="194">
        <f>+M95</f>
        <v>116.68800000000002</v>
      </c>
      <c r="V95" s="5">
        <f t="shared" si="24"/>
        <v>76313.952000000005</v>
      </c>
      <c r="W95" s="194">
        <f>+N95</f>
        <v>110.12711619432329</v>
      </c>
      <c r="X95" s="5">
        <f t="shared" si="25"/>
        <v>72023.133991087438</v>
      </c>
      <c r="Y95" s="4">
        <f t="shared" si="23"/>
        <v>654</v>
      </c>
      <c r="Z95" s="379">
        <v>654</v>
      </c>
    </row>
    <row r="96" spans="1:26" ht="24.9" customHeight="1" x14ac:dyDescent="0.25">
      <c r="A96" s="29"/>
      <c r="B96" s="20" t="s">
        <v>271</v>
      </c>
      <c r="C96" s="22" t="s">
        <v>402</v>
      </c>
      <c r="D96" s="181" t="s">
        <v>554</v>
      </c>
      <c r="E96" s="62">
        <v>10001114</v>
      </c>
      <c r="F96" s="408" t="s">
        <v>161</v>
      </c>
      <c r="G96" s="409"/>
      <c r="H96" s="409"/>
      <c r="I96" s="409"/>
      <c r="J96" s="409"/>
      <c r="K96" s="409"/>
      <c r="L96" s="410"/>
      <c r="M96" s="121">
        <v>193.232</v>
      </c>
      <c r="N96" s="72">
        <v>110.12711619432329</v>
      </c>
      <c r="O96" s="121"/>
      <c r="P96" s="72"/>
      <c r="Q96" s="34" t="s">
        <v>24</v>
      </c>
      <c r="R96" s="23" t="s">
        <v>33</v>
      </c>
      <c r="S96" s="27"/>
      <c r="T96" s="288">
        <f t="shared" si="26"/>
        <v>654</v>
      </c>
      <c r="U96" s="194">
        <f>+M96</f>
        <v>193.232</v>
      </c>
      <c r="V96" s="5">
        <f t="shared" si="24"/>
        <v>126373.728</v>
      </c>
      <c r="W96" s="194">
        <f>+N96</f>
        <v>110.12711619432329</v>
      </c>
      <c r="X96" s="5">
        <f t="shared" si="25"/>
        <v>72023.133991087438</v>
      </c>
      <c r="Y96" s="4">
        <f t="shared" si="23"/>
        <v>654</v>
      </c>
      <c r="Z96" s="379">
        <v>654</v>
      </c>
    </row>
    <row r="97" spans="1:26" ht="24.9" customHeight="1" x14ac:dyDescent="0.25">
      <c r="A97" s="29"/>
      <c r="B97" s="20"/>
      <c r="C97" s="369"/>
      <c r="D97" s="185"/>
      <c r="E97" s="32"/>
      <c r="F97" s="399" t="s">
        <v>59</v>
      </c>
      <c r="G97" s="400"/>
      <c r="H97" s="400"/>
      <c r="I97" s="400"/>
      <c r="J97" s="400"/>
      <c r="K97" s="400"/>
      <c r="L97" s="401"/>
      <c r="M97" s="121"/>
      <c r="N97" s="72"/>
      <c r="O97" s="121"/>
      <c r="P97" s="72"/>
      <c r="Q97" s="34"/>
      <c r="R97" s="23"/>
      <c r="S97" s="27"/>
      <c r="T97" s="288">
        <f t="shared" ref="T97:T99" si="27">Y97</f>
        <v>0</v>
      </c>
      <c r="U97" s="195"/>
      <c r="V97" s="5">
        <f t="shared" ref="V97" si="28">+U97*T97</f>
        <v>0</v>
      </c>
      <c r="W97" s="194"/>
      <c r="X97" s="5">
        <f t="shared" ref="X97" si="29">+W97*T97</f>
        <v>0</v>
      </c>
      <c r="Y97" s="4">
        <f t="shared" si="23"/>
        <v>0</v>
      </c>
      <c r="Z97" s="196">
        <v>0</v>
      </c>
    </row>
    <row r="98" spans="1:26" ht="24.9" customHeight="1" x14ac:dyDescent="0.25">
      <c r="A98" s="73" t="s">
        <v>1</v>
      </c>
      <c r="B98" s="118"/>
      <c r="C98" s="119"/>
      <c r="D98" s="178"/>
      <c r="E98" s="129"/>
      <c r="F98" s="396" t="s">
        <v>6</v>
      </c>
      <c r="G98" s="397"/>
      <c r="H98" s="397"/>
      <c r="I98" s="397"/>
      <c r="J98" s="397"/>
      <c r="K98" s="397"/>
      <c r="L98" s="398"/>
      <c r="M98" s="121"/>
      <c r="N98" s="72"/>
      <c r="O98" s="121"/>
      <c r="P98" s="72"/>
      <c r="Q98" s="123"/>
      <c r="R98" s="123"/>
      <c r="S98" s="123"/>
      <c r="T98" s="124">
        <f t="shared" si="27"/>
        <v>0</v>
      </c>
      <c r="U98" s="124"/>
      <c r="V98" s="7">
        <f t="shared" ref="V98:V128" si="30">+U98*T98</f>
        <v>0</v>
      </c>
      <c r="W98" s="124"/>
      <c r="X98" s="7">
        <f t="shared" ref="X98:X128" si="31">+W98*T98</f>
        <v>0</v>
      </c>
      <c r="Y98" s="289">
        <f t="shared" si="23"/>
        <v>0</v>
      </c>
      <c r="Z98" s="294">
        <v>0</v>
      </c>
    </row>
    <row r="99" spans="1:26" ht="27" customHeight="1" x14ac:dyDescent="0.25">
      <c r="A99" s="90"/>
      <c r="B99" s="91"/>
      <c r="C99" s="96" t="s">
        <v>321</v>
      </c>
      <c r="D99" s="181" t="s">
        <v>555</v>
      </c>
      <c r="E99" s="114">
        <v>10000282</v>
      </c>
      <c r="F99" s="295" t="s">
        <v>75</v>
      </c>
      <c r="G99" s="100">
        <v>1</v>
      </c>
      <c r="H99" s="101" t="s">
        <v>0</v>
      </c>
      <c r="I99" s="102">
        <v>745</v>
      </c>
      <c r="J99" s="101" t="s">
        <v>29</v>
      </c>
      <c r="K99" s="101"/>
      <c r="L99" s="103">
        <f t="shared" ref="L99:L122" si="32">IF(G99="","",G99*I99)</f>
        <v>745</v>
      </c>
      <c r="M99" s="121">
        <f>T99*L99</f>
        <v>1490</v>
      </c>
      <c r="N99" s="72"/>
      <c r="O99" s="121"/>
      <c r="P99" s="72"/>
      <c r="Q99" s="95"/>
      <c r="R99" s="95"/>
      <c r="S99" s="95"/>
      <c r="T99" s="288">
        <f t="shared" si="27"/>
        <v>2</v>
      </c>
      <c r="U99" s="193">
        <v>8.3040000000000003</v>
      </c>
      <c r="V99" s="5">
        <f>+U99*M99</f>
        <v>12372.960000000001</v>
      </c>
      <c r="W99" s="193">
        <v>14.825740967805984</v>
      </c>
      <c r="X99" s="5">
        <f>+W99*M99</f>
        <v>22090.354042030918</v>
      </c>
      <c r="Y99" s="4">
        <f t="shared" si="23"/>
        <v>2</v>
      </c>
      <c r="Z99" s="379">
        <v>2</v>
      </c>
    </row>
    <row r="100" spans="1:26" ht="27" customHeight="1" x14ac:dyDescent="0.25">
      <c r="A100" s="21"/>
      <c r="B100" s="20"/>
      <c r="C100" s="22" t="s">
        <v>322</v>
      </c>
      <c r="D100" s="181" t="s">
        <v>555</v>
      </c>
      <c r="E100" s="65">
        <v>10000284</v>
      </c>
      <c r="F100" s="296" t="s">
        <v>76</v>
      </c>
      <c r="G100" s="68">
        <v>1</v>
      </c>
      <c r="H100" s="12" t="s">
        <v>0</v>
      </c>
      <c r="I100" s="13">
        <v>910</v>
      </c>
      <c r="J100" s="12" t="s">
        <v>29</v>
      </c>
      <c r="K100" s="12"/>
      <c r="L100" s="14">
        <f t="shared" si="32"/>
        <v>910</v>
      </c>
      <c r="M100" s="121">
        <f t="shared" ref="M100:M122" si="33">T100*L100</f>
        <v>910</v>
      </c>
      <c r="N100" s="72"/>
      <c r="O100" s="121"/>
      <c r="P100" s="72"/>
      <c r="Q100" s="24"/>
      <c r="R100" s="24"/>
      <c r="S100" s="28"/>
      <c r="T100" s="288">
        <f t="shared" ref="T100:T128" si="34">Y100</f>
        <v>1</v>
      </c>
      <c r="U100" s="192">
        <v>8.3040000000000003</v>
      </c>
      <c r="V100" s="5">
        <f t="shared" ref="V100:V105" si="35">+U100*M100</f>
        <v>7556.64</v>
      </c>
      <c r="W100" s="192">
        <v>14.825740967805984</v>
      </c>
      <c r="X100" s="5">
        <f t="shared" ref="X100:X105" si="36">+W100*M100</f>
        <v>13491.424280703446</v>
      </c>
      <c r="Y100" s="4">
        <f t="shared" si="23"/>
        <v>1</v>
      </c>
      <c r="Z100" s="379">
        <v>1</v>
      </c>
    </row>
    <row r="101" spans="1:26" ht="27" customHeight="1" x14ac:dyDescent="0.25">
      <c r="A101" s="21"/>
      <c r="B101" s="20"/>
      <c r="C101" s="22" t="s">
        <v>323</v>
      </c>
      <c r="D101" s="181" t="s">
        <v>555</v>
      </c>
      <c r="E101" s="65">
        <v>10000286</v>
      </c>
      <c r="F101" s="296" t="s">
        <v>77</v>
      </c>
      <c r="G101" s="68">
        <v>1</v>
      </c>
      <c r="H101" s="12" t="s">
        <v>0</v>
      </c>
      <c r="I101" s="13">
        <v>1125</v>
      </c>
      <c r="J101" s="12" t="s">
        <v>29</v>
      </c>
      <c r="K101" s="12"/>
      <c r="L101" s="14">
        <f t="shared" si="32"/>
        <v>1125</v>
      </c>
      <c r="M101" s="121">
        <f t="shared" si="33"/>
        <v>1125</v>
      </c>
      <c r="N101" s="72"/>
      <c r="O101" s="121"/>
      <c r="P101" s="72"/>
      <c r="Q101" s="24"/>
      <c r="R101" s="24"/>
      <c r="S101" s="28"/>
      <c r="T101" s="288">
        <f t="shared" si="34"/>
        <v>1</v>
      </c>
      <c r="U101" s="192">
        <v>8.3040000000000003</v>
      </c>
      <c r="V101" s="5">
        <f t="shared" si="35"/>
        <v>9342</v>
      </c>
      <c r="W101" s="192">
        <v>14.825740967805984</v>
      </c>
      <c r="X101" s="5">
        <f t="shared" si="36"/>
        <v>16678.958588781734</v>
      </c>
      <c r="Y101" s="4">
        <f t="shared" si="23"/>
        <v>1</v>
      </c>
      <c r="Z101" s="379">
        <v>1</v>
      </c>
    </row>
    <row r="102" spans="1:26" ht="24.9" customHeight="1" x14ac:dyDescent="0.25">
      <c r="A102" s="21"/>
      <c r="B102" s="20"/>
      <c r="C102" s="22" t="s">
        <v>324</v>
      </c>
      <c r="D102" s="181" t="s">
        <v>555</v>
      </c>
      <c r="E102" s="65">
        <v>10000287</v>
      </c>
      <c r="F102" s="296" t="s">
        <v>42</v>
      </c>
      <c r="G102" s="68">
        <v>1</v>
      </c>
      <c r="H102" s="12" t="s">
        <v>0</v>
      </c>
      <c r="I102" s="13">
        <v>1510</v>
      </c>
      <c r="J102" s="12" t="s">
        <v>29</v>
      </c>
      <c r="K102" s="12"/>
      <c r="L102" s="14">
        <f t="shared" si="32"/>
        <v>1510</v>
      </c>
      <c r="M102" s="121">
        <f t="shared" si="33"/>
        <v>0</v>
      </c>
      <c r="N102" s="72"/>
      <c r="O102" s="121"/>
      <c r="P102" s="72"/>
      <c r="Q102" s="24"/>
      <c r="R102" s="24"/>
      <c r="S102" s="28"/>
      <c r="T102" s="288">
        <f t="shared" si="34"/>
        <v>0</v>
      </c>
      <c r="U102" s="192">
        <v>8.3040000000000003</v>
      </c>
      <c r="V102" s="5">
        <f t="shared" si="35"/>
        <v>0</v>
      </c>
      <c r="W102" s="192">
        <v>14.825740967805984</v>
      </c>
      <c r="X102" s="5">
        <f t="shared" si="36"/>
        <v>0</v>
      </c>
      <c r="Y102" s="4">
        <f t="shared" si="23"/>
        <v>0</v>
      </c>
      <c r="Z102" s="380"/>
    </row>
    <row r="103" spans="1:26" ht="24.9" customHeight="1" x14ac:dyDescent="0.25">
      <c r="A103" s="21"/>
      <c r="B103" s="20"/>
      <c r="C103" s="22" t="s">
        <v>325</v>
      </c>
      <c r="D103" s="181" t="s">
        <v>555</v>
      </c>
      <c r="E103" s="65">
        <v>10000289</v>
      </c>
      <c r="F103" s="296" t="s">
        <v>2</v>
      </c>
      <c r="G103" s="68">
        <v>1</v>
      </c>
      <c r="H103" s="12" t="s">
        <v>0</v>
      </c>
      <c r="I103" s="13">
        <v>1540</v>
      </c>
      <c r="J103" s="12" t="s">
        <v>29</v>
      </c>
      <c r="K103" s="12"/>
      <c r="L103" s="14">
        <f t="shared" si="32"/>
        <v>1540</v>
      </c>
      <c r="M103" s="121">
        <f t="shared" si="33"/>
        <v>1540</v>
      </c>
      <c r="N103" s="72"/>
      <c r="O103" s="121"/>
      <c r="P103" s="72"/>
      <c r="Q103" s="24"/>
      <c r="R103" s="24"/>
      <c r="S103" s="28"/>
      <c r="T103" s="288">
        <f t="shared" si="34"/>
        <v>1</v>
      </c>
      <c r="U103" s="192">
        <v>8.3040000000000003</v>
      </c>
      <c r="V103" s="5">
        <f t="shared" si="35"/>
        <v>12788.16</v>
      </c>
      <c r="W103" s="192">
        <v>14.825740967805984</v>
      </c>
      <c r="X103" s="5">
        <f t="shared" si="36"/>
        <v>22831.641090421217</v>
      </c>
      <c r="Y103" s="4">
        <f t="shared" si="23"/>
        <v>1</v>
      </c>
      <c r="Z103" s="379">
        <v>1</v>
      </c>
    </row>
    <row r="104" spans="1:26" ht="24.9" customHeight="1" x14ac:dyDescent="0.25">
      <c r="A104" s="21"/>
      <c r="B104" s="20"/>
      <c r="C104" s="22" t="s">
        <v>326</v>
      </c>
      <c r="D104" s="181" t="s">
        <v>555</v>
      </c>
      <c r="E104" s="65">
        <v>10000290</v>
      </c>
      <c r="F104" s="296" t="s">
        <v>78</v>
      </c>
      <c r="G104" s="68">
        <v>1</v>
      </c>
      <c r="H104" s="12" t="s">
        <v>0</v>
      </c>
      <c r="I104" s="13">
        <v>1880</v>
      </c>
      <c r="J104" s="12" t="s">
        <v>29</v>
      </c>
      <c r="K104" s="12"/>
      <c r="L104" s="14">
        <f t="shared" si="32"/>
        <v>1880</v>
      </c>
      <c r="M104" s="121">
        <f t="shared" si="33"/>
        <v>0</v>
      </c>
      <c r="N104" s="72"/>
      <c r="O104" s="121"/>
      <c r="P104" s="72"/>
      <c r="Q104" s="24"/>
      <c r="R104" s="24"/>
      <c r="S104" s="28"/>
      <c r="T104" s="288">
        <f t="shared" si="34"/>
        <v>0</v>
      </c>
      <c r="U104" s="192">
        <v>8.3040000000000003</v>
      </c>
      <c r="V104" s="5">
        <f t="shared" si="35"/>
        <v>0</v>
      </c>
      <c r="W104" s="192">
        <v>14.825740967805984</v>
      </c>
      <c r="X104" s="5">
        <f t="shared" si="36"/>
        <v>0</v>
      </c>
      <c r="Y104" s="4">
        <f t="shared" si="23"/>
        <v>0</v>
      </c>
      <c r="Z104" s="380"/>
    </row>
    <row r="105" spans="1:26" ht="24.9" customHeight="1" x14ac:dyDescent="0.25">
      <c r="A105" s="21"/>
      <c r="B105" s="20"/>
      <c r="C105" s="22" t="s">
        <v>327</v>
      </c>
      <c r="D105" s="181" t="s">
        <v>555</v>
      </c>
      <c r="E105" s="65">
        <v>10000291</v>
      </c>
      <c r="F105" s="296" t="s">
        <v>85</v>
      </c>
      <c r="G105" s="68">
        <v>1</v>
      </c>
      <c r="H105" s="12" t="s">
        <v>0</v>
      </c>
      <c r="I105" s="13">
        <v>1910</v>
      </c>
      <c r="J105" s="12" t="s">
        <v>29</v>
      </c>
      <c r="K105" s="12"/>
      <c r="L105" s="14">
        <f t="shared" si="32"/>
        <v>1910</v>
      </c>
      <c r="M105" s="121">
        <f t="shared" si="33"/>
        <v>0</v>
      </c>
      <c r="N105" s="72"/>
      <c r="O105" s="121"/>
      <c r="P105" s="72"/>
      <c r="Q105" s="24"/>
      <c r="R105" s="24"/>
      <c r="S105" s="28"/>
      <c r="T105" s="288">
        <f t="shared" si="34"/>
        <v>0</v>
      </c>
      <c r="U105" s="192">
        <v>8.3040000000000003</v>
      </c>
      <c r="V105" s="5">
        <f t="shared" si="35"/>
        <v>0</v>
      </c>
      <c r="W105" s="192">
        <v>14.825740967805984</v>
      </c>
      <c r="X105" s="5">
        <f t="shared" si="36"/>
        <v>0</v>
      </c>
      <c r="Y105" s="4">
        <f t="shared" si="23"/>
        <v>0</v>
      </c>
      <c r="Z105" s="380"/>
    </row>
    <row r="106" spans="1:26" ht="24.9" customHeight="1" x14ac:dyDescent="0.25">
      <c r="A106" s="21"/>
      <c r="B106" s="20"/>
      <c r="C106" s="22" t="s">
        <v>330</v>
      </c>
      <c r="D106" s="181" t="s">
        <v>555</v>
      </c>
      <c r="E106" s="65">
        <v>10000310</v>
      </c>
      <c r="F106" s="296" t="s">
        <v>3</v>
      </c>
      <c r="G106" s="68">
        <v>1</v>
      </c>
      <c r="H106" s="12" t="s">
        <v>0</v>
      </c>
      <c r="I106" s="13">
        <v>1200</v>
      </c>
      <c r="J106" s="12" t="s">
        <v>29</v>
      </c>
      <c r="K106" s="12"/>
      <c r="L106" s="14">
        <f t="shared" si="32"/>
        <v>1200</v>
      </c>
      <c r="M106" s="121">
        <f t="shared" si="33"/>
        <v>1200</v>
      </c>
      <c r="N106" s="72"/>
      <c r="O106" s="121"/>
      <c r="P106" s="72"/>
      <c r="Q106" s="24"/>
      <c r="R106" s="24"/>
      <c r="S106" s="28"/>
      <c r="T106" s="288">
        <f t="shared" si="34"/>
        <v>1</v>
      </c>
      <c r="U106" s="192">
        <v>8.3040000000000003</v>
      </c>
      <c r="V106" s="5">
        <f t="shared" ref="V106:V112" si="37">+U106*M106</f>
        <v>9964.8000000000011</v>
      </c>
      <c r="W106" s="192">
        <v>14.825740967805984</v>
      </c>
      <c r="X106" s="5">
        <f t="shared" ref="X106:X112" si="38">+W106*M106</f>
        <v>17790.88916136718</v>
      </c>
      <c r="Y106" s="4">
        <f t="shared" si="23"/>
        <v>1</v>
      </c>
      <c r="Z106" s="379">
        <v>1</v>
      </c>
    </row>
    <row r="107" spans="1:26" ht="24.9" customHeight="1" x14ac:dyDescent="0.25">
      <c r="A107" s="21"/>
      <c r="B107" s="20"/>
      <c r="C107" s="22" t="s">
        <v>331</v>
      </c>
      <c r="D107" s="181" t="s">
        <v>555</v>
      </c>
      <c r="E107" s="65">
        <v>10000313</v>
      </c>
      <c r="F107" s="296" t="s">
        <v>49</v>
      </c>
      <c r="G107" s="68">
        <v>1</v>
      </c>
      <c r="H107" s="12" t="s">
        <v>0</v>
      </c>
      <c r="I107" s="13">
        <v>1590</v>
      </c>
      <c r="J107" s="12" t="s">
        <v>29</v>
      </c>
      <c r="K107" s="12"/>
      <c r="L107" s="14">
        <f t="shared" si="32"/>
        <v>1590</v>
      </c>
      <c r="M107" s="121">
        <f t="shared" si="33"/>
        <v>1590</v>
      </c>
      <c r="N107" s="72"/>
      <c r="O107" s="121"/>
      <c r="P107" s="72"/>
      <c r="Q107" s="24"/>
      <c r="R107" s="24"/>
      <c r="S107" s="28"/>
      <c r="T107" s="288">
        <f t="shared" si="34"/>
        <v>1</v>
      </c>
      <c r="U107" s="192">
        <v>8.3040000000000003</v>
      </c>
      <c r="V107" s="5">
        <f t="shared" si="37"/>
        <v>13203.36</v>
      </c>
      <c r="W107" s="192">
        <v>14.825740967805984</v>
      </c>
      <c r="X107" s="5">
        <f t="shared" si="38"/>
        <v>23572.928138811516</v>
      </c>
      <c r="Y107" s="4">
        <f t="shared" si="23"/>
        <v>1</v>
      </c>
      <c r="Z107" s="379">
        <v>1</v>
      </c>
    </row>
    <row r="108" spans="1:26" ht="24.9" customHeight="1" x14ac:dyDescent="0.25">
      <c r="A108" s="21"/>
      <c r="B108" s="20"/>
      <c r="C108" s="22" t="s">
        <v>332</v>
      </c>
      <c r="D108" s="181" t="s">
        <v>555</v>
      </c>
      <c r="E108" s="65">
        <v>10000315</v>
      </c>
      <c r="F108" s="296" t="s">
        <v>50</v>
      </c>
      <c r="G108" s="68">
        <v>1</v>
      </c>
      <c r="H108" s="12" t="s">
        <v>0</v>
      </c>
      <c r="I108" s="13">
        <v>1640</v>
      </c>
      <c r="J108" s="12" t="s">
        <v>29</v>
      </c>
      <c r="K108" s="12"/>
      <c r="L108" s="14">
        <f t="shared" si="32"/>
        <v>1640</v>
      </c>
      <c r="M108" s="121">
        <f t="shared" si="33"/>
        <v>0</v>
      </c>
      <c r="N108" s="72"/>
      <c r="O108" s="121"/>
      <c r="P108" s="72"/>
      <c r="Q108" s="24"/>
      <c r="R108" s="24"/>
      <c r="S108" s="28"/>
      <c r="T108" s="288">
        <f t="shared" si="34"/>
        <v>0</v>
      </c>
      <c r="U108" s="192">
        <v>8.3040000000000003</v>
      </c>
      <c r="V108" s="5">
        <f t="shared" si="37"/>
        <v>0</v>
      </c>
      <c r="W108" s="192">
        <v>14.825740967805984</v>
      </c>
      <c r="X108" s="5">
        <f t="shared" si="38"/>
        <v>0</v>
      </c>
      <c r="Y108" s="4">
        <f t="shared" si="23"/>
        <v>0</v>
      </c>
      <c r="Z108" s="380"/>
    </row>
    <row r="109" spans="1:26" ht="24.9" customHeight="1" x14ac:dyDescent="0.25">
      <c r="A109" s="21"/>
      <c r="B109" s="20"/>
      <c r="C109" s="22" t="s">
        <v>333</v>
      </c>
      <c r="D109" s="181" t="s">
        <v>555</v>
      </c>
      <c r="E109" s="65">
        <v>10000317</v>
      </c>
      <c r="F109" s="296" t="s">
        <v>51</v>
      </c>
      <c r="G109" s="68">
        <v>1</v>
      </c>
      <c r="H109" s="12" t="s">
        <v>0</v>
      </c>
      <c r="I109" s="13">
        <v>2010</v>
      </c>
      <c r="J109" s="12" t="s">
        <v>29</v>
      </c>
      <c r="K109" s="12"/>
      <c r="L109" s="14">
        <f t="shared" si="32"/>
        <v>2010</v>
      </c>
      <c r="M109" s="121">
        <f t="shared" si="33"/>
        <v>0</v>
      </c>
      <c r="N109" s="72"/>
      <c r="O109" s="121"/>
      <c r="P109" s="72"/>
      <c r="Q109" s="24"/>
      <c r="R109" s="24"/>
      <c r="S109" s="28"/>
      <c r="T109" s="288">
        <f t="shared" si="34"/>
        <v>0</v>
      </c>
      <c r="U109" s="192">
        <v>8.3040000000000003</v>
      </c>
      <c r="V109" s="5">
        <f t="shared" si="37"/>
        <v>0</v>
      </c>
      <c r="W109" s="192">
        <v>14.825740967805984</v>
      </c>
      <c r="X109" s="5">
        <f t="shared" si="38"/>
        <v>0</v>
      </c>
      <c r="Y109" s="4">
        <f t="shared" si="23"/>
        <v>0</v>
      </c>
      <c r="Z109" s="380"/>
    </row>
    <row r="110" spans="1:26" ht="24.9" customHeight="1" x14ac:dyDescent="0.25">
      <c r="A110" s="21"/>
      <c r="B110" s="20"/>
      <c r="C110" s="22" t="s">
        <v>334</v>
      </c>
      <c r="D110" s="181" t="s">
        <v>555</v>
      </c>
      <c r="E110" s="65">
        <v>10000320</v>
      </c>
      <c r="F110" s="296" t="s">
        <v>79</v>
      </c>
      <c r="G110" s="68">
        <v>1</v>
      </c>
      <c r="H110" s="12" t="s">
        <v>0</v>
      </c>
      <c r="I110" s="13">
        <v>2100</v>
      </c>
      <c r="J110" s="12" t="s">
        <v>29</v>
      </c>
      <c r="K110" s="12"/>
      <c r="L110" s="14">
        <f t="shared" si="32"/>
        <v>2100</v>
      </c>
      <c r="M110" s="121">
        <f t="shared" si="33"/>
        <v>0</v>
      </c>
      <c r="N110" s="72"/>
      <c r="O110" s="121"/>
      <c r="P110" s="72"/>
      <c r="Q110" s="24"/>
      <c r="R110" s="24"/>
      <c r="S110" s="28"/>
      <c r="T110" s="288">
        <f t="shared" si="34"/>
        <v>0</v>
      </c>
      <c r="U110" s="192">
        <v>8.3040000000000003</v>
      </c>
      <c r="V110" s="5">
        <f t="shared" si="37"/>
        <v>0</v>
      </c>
      <c r="W110" s="192">
        <v>14.825740967805984</v>
      </c>
      <c r="X110" s="5">
        <f t="shared" si="38"/>
        <v>0</v>
      </c>
      <c r="Y110" s="4">
        <f t="shared" si="23"/>
        <v>0</v>
      </c>
      <c r="Z110" s="380"/>
    </row>
    <row r="111" spans="1:26" ht="24.9" customHeight="1" x14ac:dyDescent="0.25">
      <c r="A111" s="21"/>
      <c r="B111" s="20"/>
      <c r="C111" s="22" t="s">
        <v>335</v>
      </c>
      <c r="D111" s="181" t="s">
        <v>555</v>
      </c>
      <c r="E111" s="65">
        <v>10000322</v>
      </c>
      <c r="F111" s="296" t="s">
        <v>88</v>
      </c>
      <c r="G111" s="68">
        <v>1</v>
      </c>
      <c r="H111" s="12" t="s">
        <v>0</v>
      </c>
      <c r="I111" s="13">
        <v>2140</v>
      </c>
      <c r="J111" s="12" t="s">
        <v>29</v>
      </c>
      <c r="K111" s="12"/>
      <c r="L111" s="14">
        <f t="shared" si="32"/>
        <v>2140</v>
      </c>
      <c r="M111" s="121">
        <f t="shared" si="33"/>
        <v>0</v>
      </c>
      <c r="N111" s="72"/>
      <c r="O111" s="121"/>
      <c r="P111" s="72"/>
      <c r="Q111" s="24"/>
      <c r="R111" s="24"/>
      <c r="S111" s="28"/>
      <c r="T111" s="288">
        <f t="shared" si="34"/>
        <v>0</v>
      </c>
      <c r="U111" s="192">
        <v>8.3040000000000003</v>
      </c>
      <c r="V111" s="5">
        <f t="shared" si="37"/>
        <v>0</v>
      </c>
      <c r="W111" s="192">
        <v>14.825740967805984</v>
      </c>
      <c r="X111" s="5">
        <f t="shared" si="38"/>
        <v>0</v>
      </c>
      <c r="Y111" s="4">
        <f t="shared" si="23"/>
        <v>0</v>
      </c>
      <c r="Z111" s="380"/>
    </row>
    <row r="112" spans="1:26" ht="24.9" customHeight="1" x14ac:dyDescent="0.25">
      <c r="A112" s="21"/>
      <c r="B112" s="20"/>
      <c r="C112" s="8" t="s">
        <v>336</v>
      </c>
      <c r="D112" s="181" t="s">
        <v>555</v>
      </c>
      <c r="E112" s="65">
        <v>10000325</v>
      </c>
      <c r="F112" s="296" t="s">
        <v>53</v>
      </c>
      <c r="G112" s="68">
        <v>1</v>
      </c>
      <c r="H112" s="12" t="s">
        <v>0</v>
      </c>
      <c r="I112" s="13">
        <v>2580</v>
      </c>
      <c r="J112" s="12" t="s">
        <v>29</v>
      </c>
      <c r="K112" s="12"/>
      <c r="L112" s="14">
        <f t="shared" si="32"/>
        <v>2580</v>
      </c>
      <c r="M112" s="121">
        <f t="shared" si="33"/>
        <v>0</v>
      </c>
      <c r="N112" s="72"/>
      <c r="O112" s="121"/>
      <c r="P112" s="72"/>
      <c r="Q112" s="24"/>
      <c r="R112" s="24"/>
      <c r="S112" s="28"/>
      <c r="T112" s="288">
        <f t="shared" si="34"/>
        <v>0</v>
      </c>
      <c r="U112" s="192">
        <v>8.3040000000000003</v>
      </c>
      <c r="V112" s="5">
        <f t="shared" si="37"/>
        <v>0</v>
      </c>
      <c r="W112" s="192">
        <v>14.825740967805984</v>
      </c>
      <c r="X112" s="5">
        <f t="shared" si="38"/>
        <v>0</v>
      </c>
      <c r="Y112" s="4">
        <f t="shared" si="23"/>
        <v>0</v>
      </c>
      <c r="Z112" s="380"/>
    </row>
    <row r="113" spans="1:26" ht="24.9" customHeight="1" x14ac:dyDescent="0.25">
      <c r="A113" s="21"/>
      <c r="B113" s="20"/>
      <c r="C113" s="8" t="s">
        <v>337</v>
      </c>
      <c r="D113" s="181" t="s">
        <v>555</v>
      </c>
      <c r="E113" s="65">
        <v>10000338</v>
      </c>
      <c r="F113" s="296" t="s">
        <v>86</v>
      </c>
      <c r="G113" s="68">
        <v>1</v>
      </c>
      <c r="H113" s="12" t="s">
        <v>0</v>
      </c>
      <c r="I113" s="13">
        <v>2310</v>
      </c>
      <c r="J113" s="12" t="s">
        <v>29</v>
      </c>
      <c r="K113" s="12"/>
      <c r="L113" s="14">
        <f t="shared" si="32"/>
        <v>2310</v>
      </c>
      <c r="M113" s="121">
        <f t="shared" si="33"/>
        <v>2310</v>
      </c>
      <c r="N113" s="72"/>
      <c r="O113" s="121"/>
      <c r="P113" s="72"/>
      <c r="Q113" s="24"/>
      <c r="R113" s="24"/>
      <c r="S113" s="28"/>
      <c r="T113" s="288">
        <f t="shared" si="34"/>
        <v>1</v>
      </c>
      <c r="U113" s="192">
        <v>8.3040000000000003</v>
      </c>
      <c r="V113" s="5">
        <f t="shared" ref="V113:V117" si="39">+U113*M113</f>
        <v>19182.240000000002</v>
      </c>
      <c r="W113" s="192">
        <v>14.825740967805984</v>
      </c>
      <c r="X113" s="5">
        <f t="shared" ref="X113:X117" si="40">+W113*M113</f>
        <v>34247.461635631822</v>
      </c>
      <c r="Y113" s="4">
        <f t="shared" si="23"/>
        <v>1</v>
      </c>
      <c r="Z113" s="379">
        <v>1</v>
      </c>
    </row>
    <row r="114" spans="1:26" ht="24.9" customHeight="1" x14ac:dyDescent="0.25">
      <c r="A114" s="21"/>
      <c r="B114" s="20"/>
      <c r="C114" s="8" t="s">
        <v>338</v>
      </c>
      <c r="D114" s="181" t="s">
        <v>555</v>
      </c>
      <c r="E114" s="65">
        <v>10000666</v>
      </c>
      <c r="F114" s="296" t="s">
        <v>52</v>
      </c>
      <c r="G114" s="68">
        <v>1</v>
      </c>
      <c r="H114" s="12" t="s">
        <v>0</v>
      </c>
      <c r="I114" s="13">
        <v>2360</v>
      </c>
      <c r="J114" s="12" t="s">
        <v>29</v>
      </c>
      <c r="K114" s="12"/>
      <c r="L114" s="14">
        <f t="shared" si="32"/>
        <v>2360</v>
      </c>
      <c r="M114" s="121">
        <f t="shared" si="33"/>
        <v>2360</v>
      </c>
      <c r="N114" s="72"/>
      <c r="O114" s="121"/>
      <c r="P114" s="72"/>
      <c r="Q114" s="24"/>
      <c r="R114" s="24"/>
      <c r="S114" s="28"/>
      <c r="T114" s="288">
        <f t="shared" si="34"/>
        <v>1</v>
      </c>
      <c r="U114" s="192">
        <v>8.3040000000000003</v>
      </c>
      <c r="V114" s="5">
        <f t="shared" si="39"/>
        <v>19597.440000000002</v>
      </c>
      <c r="W114" s="192">
        <v>14.825740967805984</v>
      </c>
      <c r="X114" s="5">
        <f t="shared" si="40"/>
        <v>34988.748684022125</v>
      </c>
      <c r="Y114" s="4">
        <f t="shared" si="23"/>
        <v>1</v>
      </c>
      <c r="Z114" s="379">
        <v>1</v>
      </c>
    </row>
    <row r="115" spans="1:26" ht="24.9" customHeight="1" x14ac:dyDescent="0.25">
      <c r="A115" s="21"/>
      <c r="B115" s="20"/>
      <c r="C115" s="8" t="s">
        <v>339</v>
      </c>
      <c r="D115" s="181" t="s">
        <v>555</v>
      </c>
      <c r="E115" s="65">
        <v>10000667</v>
      </c>
      <c r="F115" s="296" t="s">
        <v>61</v>
      </c>
      <c r="G115" s="68">
        <v>1</v>
      </c>
      <c r="H115" s="12" t="s">
        <v>0</v>
      </c>
      <c r="I115" s="13">
        <v>2410</v>
      </c>
      <c r="J115" s="12" t="s">
        <v>29</v>
      </c>
      <c r="K115" s="12"/>
      <c r="L115" s="14">
        <f t="shared" si="32"/>
        <v>2410</v>
      </c>
      <c r="M115" s="121">
        <f t="shared" si="33"/>
        <v>0</v>
      </c>
      <c r="N115" s="72"/>
      <c r="O115" s="121"/>
      <c r="P115" s="72"/>
      <c r="Q115" s="24"/>
      <c r="R115" s="24"/>
      <c r="S115" s="28"/>
      <c r="T115" s="288">
        <f t="shared" si="34"/>
        <v>0</v>
      </c>
      <c r="U115" s="192">
        <v>8.3040000000000003</v>
      </c>
      <c r="V115" s="5">
        <f t="shared" si="39"/>
        <v>0</v>
      </c>
      <c r="W115" s="192">
        <v>14.825740967805984</v>
      </c>
      <c r="X115" s="5">
        <f t="shared" si="40"/>
        <v>0</v>
      </c>
      <c r="Y115" s="4">
        <f t="shared" si="23"/>
        <v>0</v>
      </c>
      <c r="Z115" s="379">
        <v>0</v>
      </c>
    </row>
    <row r="116" spans="1:26" ht="24.9" customHeight="1" x14ac:dyDescent="0.25">
      <c r="A116" s="21"/>
      <c r="B116" s="20"/>
      <c r="C116" s="8" t="s">
        <v>424</v>
      </c>
      <c r="D116" s="181" t="s">
        <v>555</v>
      </c>
      <c r="E116" s="65">
        <v>10000707</v>
      </c>
      <c r="F116" s="296" t="s">
        <v>91</v>
      </c>
      <c r="G116" s="68">
        <v>1</v>
      </c>
      <c r="H116" s="12" t="s">
        <v>0</v>
      </c>
      <c r="I116" s="13">
        <v>2900</v>
      </c>
      <c r="J116" s="12" t="s">
        <v>29</v>
      </c>
      <c r="K116" s="12"/>
      <c r="L116" s="14">
        <f t="shared" si="32"/>
        <v>2900</v>
      </c>
      <c r="M116" s="121">
        <f t="shared" si="33"/>
        <v>5800</v>
      </c>
      <c r="N116" s="72"/>
      <c r="O116" s="121"/>
      <c r="P116" s="72"/>
      <c r="Q116" s="24"/>
      <c r="R116" s="24"/>
      <c r="S116" s="28"/>
      <c r="T116" s="288">
        <f t="shared" si="34"/>
        <v>2</v>
      </c>
      <c r="U116" s="192">
        <v>8.3040000000000003</v>
      </c>
      <c r="V116" s="5">
        <f t="shared" si="39"/>
        <v>48163.200000000004</v>
      </c>
      <c r="W116" s="192">
        <v>14.825740967805984</v>
      </c>
      <c r="X116" s="5">
        <f t="shared" si="40"/>
        <v>85989.297613274714</v>
      </c>
      <c r="Y116" s="4">
        <f t="shared" si="23"/>
        <v>2</v>
      </c>
      <c r="Z116" s="379">
        <v>2</v>
      </c>
    </row>
    <row r="117" spans="1:26" ht="24.9" customHeight="1" x14ac:dyDescent="0.25">
      <c r="A117" s="21"/>
      <c r="B117" s="20"/>
      <c r="C117" s="8" t="s">
        <v>340</v>
      </c>
      <c r="D117" s="181" t="s">
        <v>555</v>
      </c>
      <c r="E117" s="65">
        <v>10000875</v>
      </c>
      <c r="F117" s="296" t="s">
        <v>43</v>
      </c>
      <c r="G117" s="68">
        <v>1</v>
      </c>
      <c r="H117" s="12" t="s">
        <v>0</v>
      </c>
      <c r="I117" s="13">
        <v>2950</v>
      </c>
      <c r="J117" s="12" t="s">
        <v>29</v>
      </c>
      <c r="K117" s="12"/>
      <c r="L117" s="14">
        <f t="shared" si="32"/>
        <v>2950</v>
      </c>
      <c r="M117" s="121">
        <f t="shared" si="33"/>
        <v>0</v>
      </c>
      <c r="N117" s="72"/>
      <c r="O117" s="121"/>
      <c r="P117" s="72"/>
      <c r="Q117" s="24"/>
      <c r="R117" s="24"/>
      <c r="S117" s="28"/>
      <c r="T117" s="288">
        <f t="shared" si="34"/>
        <v>0</v>
      </c>
      <c r="U117" s="192">
        <v>8.3040000000000003</v>
      </c>
      <c r="V117" s="5">
        <f t="shared" si="39"/>
        <v>0</v>
      </c>
      <c r="W117" s="192">
        <v>14.825740967805984</v>
      </c>
      <c r="X117" s="5">
        <f t="shared" si="40"/>
        <v>0</v>
      </c>
      <c r="Y117" s="4">
        <f t="shared" si="23"/>
        <v>0</v>
      </c>
      <c r="Z117" s="379">
        <v>0</v>
      </c>
    </row>
    <row r="118" spans="1:26" ht="24.9" customHeight="1" x14ac:dyDescent="0.25">
      <c r="A118" s="21"/>
      <c r="B118" s="20"/>
      <c r="C118" s="8" t="s">
        <v>341</v>
      </c>
      <c r="D118" s="181" t="s">
        <v>555</v>
      </c>
      <c r="E118" s="65">
        <v>10000348</v>
      </c>
      <c r="F118" s="296" t="s">
        <v>93</v>
      </c>
      <c r="G118" s="68">
        <v>1</v>
      </c>
      <c r="H118" s="12" t="s">
        <v>0</v>
      </c>
      <c r="I118" s="13">
        <v>2070</v>
      </c>
      <c r="J118" s="12" t="s">
        <v>29</v>
      </c>
      <c r="K118" s="12"/>
      <c r="L118" s="14">
        <f t="shared" si="32"/>
        <v>2070</v>
      </c>
      <c r="M118" s="121">
        <f t="shared" si="33"/>
        <v>6210</v>
      </c>
      <c r="N118" s="72"/>
      <c r="O118" s="121"/>
      <c r="P118" s="72"/>
      <c r="Q118" s="24"/>
      <c r="R118" s="24"/>
      <c r="S118" s="28"/>
      <c r="T118" s="288">
        <f t="shared" si="34"/>
        <v>3</v>
      </c>
      <c r="U118" s="192">
        <v>8.3040000000000003</v>
      </c>
      <c r="V118" s="5">
        <f t="shared" ref="V118:V121" si="41">+U118*M118</f>
        <v>51567.840000000004</v>
      </c>
      <c r="W118" s="192">
        <v>14.825740967805984</v>
      </c>
      <c r="X118" s="5">
        <f t="shared" ref="X118:X121" si="42">+W118*M118</f>
        <v>92067.851410075164</v>
      </c>
      <c r="Y118" s="4">
        <f t="shared" si="23"/>
        <v>3</v>
      </c>
      <c r="Z118" s="379">
        <v>3</v>
      </c>
    </row>
    <row r="119" spans="1:26" ht="24.9" customHeight="1" x14ac:dyDescent="0.25">
      <c r="A119" s="21"/>
      <c r="B119" s="20"/>
      <c r="C119" s="22" t="s">
        <v>342</v>
      </c>
      <c r="D119" s="181" t="s">
        <v>555</v>
      </c>
      <c r="E119" s="65">
        <v>10000350</v>
      </c>
      <c r="F119" s="296" t="s">
        <v>54</v>
      </c>
      <c r="G119" s="68">
        <v>1</v>
      </c>
      <c r="H119" s="12" t="s">
        <v>0</v>
      </c>
      <c r="I119" s="13">
        <v>2570</v>
      </c>
      <c r="J119" s="12" t="s">
        <v>29</v>
      </c>
      <c r="K119" s="12"/>
      <c r="L119" s="14">
        <f t="shared" si="32"/>
        <v>2570</v>
      </c>
      <c r="M119" s="121">
        <f t="shared" si="33"/>
        <v>0</v>
      </c>
      <c r="N119" s="72"/>
      <c r="O119" s="121"/>
      <c r="P119" s="72"/>
      <c r="Q119" s="24"/>
      <c r="R119" s="24"/>
      <c r="S119" s="28"/>
      <c r="T119" s="288">
        <f t="shared" si="34"/>
        <v>0</v>
      </c>
      <c r="U119" s="192">
        <v>8.3040000000000003</v>
      </c>
      <c r="V119" s="5">
        <f t="shared" si="41"/>
        <v>0</v>
      </c>
      <c r="W119" s="192">
        <v>14.825740967805984</v>
      </c>
      <c r="X119" s="5">
        <f t="shared" si="42"/>
        <v>0</v>
      </c>
      <c r="Y119" s="4">
        <f t="shared" si="23"/>
        <v>0</v>
      </c>
      <c r="Z119" s="379"/>
    </row>
    <row r="120" spans="1:26" ht="24.9" customHeight="1" x14ac:dyDescent="0.25">
      <c r="A120" s="21"/>
      <c r="B120" s="20"/>
      <c r="C120" s="22" t="s">
        <v>343</v>
      </c>
      <c r="D120" s="181" t="s">
        <v>555</v>
      </c>
      <c r="E120" s="65">
        <v>10000351</v>
      </c>
      <c r="F120" s="296" t="s">
        <v>62</v>
      </c>
      <c r="G120" s="68">
        <v>1</v>
      </c>
      <c r="H120" s="12" t="s">
        <v>0</v>
      </c>
      <c r="I120" s="13">
        <v>2630</v>
      </c>
      <c r="J120" s="12" t="s">
        <v>29</v>
      </c>
      <c r="K120" s="12"/>
      <c r="L120" s="14">
        <f t="shared" si="32"/>
        <v>2630</v>
      </c>
      <c r="M120" s="121">
        <f t="shared" si="33"/>
        <v>5260</v>
      </c>
      <c r="N120" s="72"/>
      <c r="O120" s="121"/>
      <c r="P120" s="72"/>
      <c r="Q120" s="24"/>
      <c r="R120" s="24"/>
      <c r="S120" s="28"/>
      <c r="T120" s="288">
        <f t="shared" si="34"/>
        <v>2</v>
      </c>
      <c r="U120" s="192">
        <v>8.3040000000000003</v>
      </c>
      <c r="V120" s="5">
        <f t="shared" si="41"/>
        <v>43679.040000000001</v>
      </c>
      <c r="W120" s="192">
        <v>14.825740967805984</v>
      </c>
      <c r="X120" s="5">
        <f t="shared" si="42"/>
        <v>77983.397490659481</v>
      </c>
      <c r="Y120" s="4">
        <f t="shared" si="23"/>
        <v>2</v>
      </c>
      <c r="Z120" s="379">
        <v>2</v>
      </c>
    </row>
    <row r="121" spans="1:26" ht="24.9" customHeight="1" x14ac:dyDescent="0.25">
      <c r="A121" s="21"/>
      <c r="B121" s="20"/>
      <c r="C121" s="22" t="s">
        <v>344</v>
      </c>
      <c r="D121" s="181" t="s">
        <v>555</v>
      </c>
      <c r="E121" s="65">
        <v>10000353</v>
      </c>
      <c r="F121" s="296" t="s">
        <v>36</v>
      </c>
      <c r="G121" s="68">
        <v>1</v>
      </c>
      <c r="H121" s="12" t="s">
        <v>0</v>
      </c>
      <c r="I121" s="13">
        <v>2690</v>
      </c>
      <c r="J121" s="12" t="s">
        <v>29</v>
      </c>
      <c r="K121" s="12"/>
      <c r="L121" s="14">
        <f t="shared" si="32"/>
        <v>2690</v>
      </c>
      <c r="M121" s="121">
        <f t="shared" si="33"/>
        <v>5380</v>
      </c>
      <c r="N121" s="72"/>
      <c r="O121" s="121"/>
      <c r="P121" s="72"/>
      <c r="Q121" s="24"/>
      <c r="R121" s="24"/>
      <c r="S121" s="28"/>
      <c r="T121" s="288">
        <f t="shared" si="34"/>
        <v>2</v>
      </c>
      <c r="U121" s="192">
        <v>8.3040000000000003</v>
      </c>
      <c r="V121" s="5">
        <f t="shared" si="41"/>
        <v>44675.520000000004</v>
      </c>
      <c r="W121" s="192">
        <v>14.825740967805984</v>
      </c>
      <c r="X121" s="5">
        <f t="shared" si="42"/>
        <v>79762.48640679619</v>
      </c>
      <c r="Y121" s="4">
        <f t="shared" si="23"/>
        <v>2</v>
      </c>
      <c r="Z121" s="379">
        <v>2</v>
      </c>
    </row>
    <row r="122" spans="1:26" ht="24.9" customHeight="1" x14ac:dyDescent="0.25">
      <c r="A122" s="21"/>
      <c r="B122" s="20"/>
      <c r="C122" s="8" t="s">
        <v>345</v>
      </c>
      <c r="D122" s="181" t="s">
        <v>555</v>
      </c>
      <c r="E122" s="65">
        <v>10000357</v>
      </c>
      <c r="F122" s="296" t="s">
        <v>37</v>
      </c>
      <c r="G122" s="68">
        <v>1</v>
      </c>
      <c r="H122" s="12" t="s">
        <v>0</v>
      </c>
      <c r="I122" s="13">
        <v>3280</v>
      </c>
      <c r="J122" s="12" t="s">
        <v>29</v>
      </c>
      <c r="K122" s="12"/>
      <c r="L122" s="14">
        <f t="shared" si="32"/>
        <v>3280</v>
      </c>
      <c r="M122" s="121">
        <f t="shared" si="33"/>
        <v>0</v>
      </c>
      <c r="N122" s="72"/>
      <c r="O122" s="121"/>
      <c r="P122" s="72"/>
      <c r="Q122" s="24"/>
      <c r="R122" s="24"/>
      <c r="S122" s="28"/>
      <c r="T122" s="288">
        <f t="shared" si="34"/>
        <v>0</v>
      </c>
      <c r="U122" s="192">
        <v>8.3040000000000003</v>
      </c>
      <c r="V122" s="5">
        <f>+U122*M122</f>
        <v>0</v>
      </c>
      <c r="W122" s="192">
        <v>14.825740967805984</v>
      </c>
      <c r="X122" s="5">
        <f>+W122*M122</f>
        <v>0</v>
      </c>
      <c r="Y122" s="4">
        <f t="shared" si="23"/>
        <v>0</v>
      </c>
      <c r="Z122" s="379"/>
    </row>
    <row r="123" spans="1:26" ht="24.9" customHeight="1" x14ac:dyDescent="0.25">
      <c r="A123" s="73"/>
      <c r="B123" s="82" t="s">
        <v>272</v>
      </c>
      <c r="C123" s="88"/>
      <c r="D123" s="178"/>
      <c r="E123" s="75"/>
      <c r="F123" s="86" t="s">
        <v>30</v>
      </c>
      <c r="G123" s="87">
        <f>+SUM(G99:G122)</f>
        <v>24</v>
      </c>
      <c r="H123" s="79"/>
      <c r="I123" s="79"/>
      <c r="J123" s="79"/>
      <c r="K123" s="79"/>
      <c r="L123" s="80">
        <f>+SUM(L99:L122)</f>
        <v>49050</v>
      </c>
      <c r="M123" s="121">
        <v>8.3000000000000007</v>
      </c>
      <c r="N123" s="72">
        <v>14.83</v>
      </c>
      <c r="O123" s="121"/>
      <c r="P123" s="72"/>
      <c r="Q123" s="79" t="s">
        <v>58</v>
      </c>
      <c r="R123" s="79" t="s">
        <v>28</v>
      </c>
      <c r="S123" s="78"/>
      <c r="T123" s="124">
        <f t="shared" si="34"/>
        <v>18</v>
      </c>
      <c r="U123" s="7">
        <v>8.3040000000000003</v>
      </c>
      <c r="V123" s="7">
        <f>SUM(V99:V122)</f>
        <v>292093.2</v>
      </c>
      <c r="W123" s="7">
        <v>14.825740967805984</v>
      </c>
      <c r="X123" s="7">
        <f t="shared" ref="X123:Z123" si="43">SUM(X99:X122)</f>
        <v>521495.43854257552</v>
      </c>
      <c r="Y123" s="289">
        <f t="shared" si="23"/>
        <v>18</v>
      </c>
      <c r="Z123" s="381">
        <f t="shared" si="43"/>
        <v>18</v>
      </c>
    </row>
    <row r="124" spans="1:26" ht="24.9" customHeight="1" x14ac:dyDescent="0.25">
      <c r="A124" s="73" t="s">
        <v>38</v>
      </c>
      <c r="B124" s="118"/>
      <c r="C124" s="119"/>
      <c r="D124" s="178"/>
      <c r="E124" s="129"/>
      <c r="F124" s="396" t="s">
        <v>230</v>
      </c>
      <c r="G124" s="397"/>
      <c r="H124" s="397"/>
      <c r="I124" s="397"/>
      <c r="J124" s="397"/>
      <c r="K124" s="397"/>
      <c r="L124" s="398"/>
      <c r="M124" s="121"/>
      <c r="N124" s="72"/>
      <c r="O124" s="121"/>
      <c r="P124" s="72"/>
      <c r="Q124" s="123"/>
      <c r="R124" s="123"/>
      <c r="S124" s="123"/>
      <c r="T124" s="124">
        <f t="shared" si="34"/>
        <v>0</v>
      </c>
      <c r="U124" s="124"/>
      <c r="V124" s="7">
        <f t="shared" si="30"/>
        <v>0</v>
      </c>
      <c r="W124" s="124"/>
      <c r="X124" s="7">
        <f t="shared" si="31"/>
        <v>0</v>
      </c>
      <c r="Y124" s="289">
        <f t="shared" si="23"/>
        <v>0</v>
      </c>
      <c r="Z124" s="294">
        <v>0</v>
      </c>
    </row>
    <row r="125" spans="1:26" ht="24.9" customHeight="1" x14ac:dyDescent="0.25">
      <c r="A125" s="21"/>
      <c r="B125" s="20"/>
      <c r="C125" s="48" t="s">
        <v>441</v>
      </c>
      <c r="D125" s="181" t="s">
        <v>555</v>
      </c>
      <c r="E125" s="66">
        <v>10000358</v>
      </c>
      <c r="F125" s="297" t="s">
        <v>474</v>
      </c>
      <c r="G125" s="69">
        <v>1</v>
      </c>
      <c r="H125" s="50" t="s">
        <v>0</v>
      </c>
      <c r="I125" s="49">
        <v>3540</v>
      </c>
      <c r="J125" s="12" t="s">
        <v>29</v>
      </c>
      <c r="K125" s="12"/>
      <c r="L125" s="14">
        <f t="shared" ref="L125:L126" si="44">IF(G125="","",G125*I125)</f>
        <v>3540</v>
      </c>
      <c r="M125" s="121">
        <f t="shared" ref="M125:M126" si="45">Y125*L125</f>
        <v>3540</v>
      </c>
      <c r="N125" s="72"/>
      <c r="O125" s="121"/>
      <c r="P125" s="72"/>
      <c r="Q125" s="24"/>
      <c r="R125" s="24"/>
      <c r="S125" s="28"/>
      <c r="T125" s="288">
        <f t="shared" si="34"/>
        <v>1</v>
      </c>
      <c r="U125" s="194">
        <v>9.25</v>
      </c>
      <c r="V125" s="5">
        <f>U125*M125</f>
        <v>32745</v>
      </c>
      <c r="W125" s="194">
        <v>14.96</v>
      </c>
      <c r="X125" s="5">
        <f>+W125*M125</f>
        <v>52958.400000000001</v>
      </c>
      <c r="Y125" s="4">
        <f t="shared" si="23"/>
        <v>1</v>
      </c>
      <c r="Z125" s="379">
        <v>1</v>
      </c>
    </row>
    <row r="126" spans="1:26" ht="24.9" customHeight="1" x14ac:dyDescent="0.25">
      <c r="A126" s="21"/>
      <c r="B126" s="20"/>
      <c r="C126" s="48" t="s">
        <v>442</v>
      </c>
      <c r="D126" s="181" t="s">
        <v>555</v>
      </c>
      <c r="E126" s="66">
        <v>10001229</v>
      </c>
      <c r="F126" s="297" t="s">
        <v>476</v>
      </c>
      <c r="G126" s="69">
        <v>1</v>
      </c>
      <c r="H126" s="50" t="s">
        <v>0</v>
      </c>
      <c r="I126" s="49">
        <v>3800</v>
      </c>
      <c r="J126" s="12" t="s">
        <v>29</v>
      </c>
      <c r="K126" s="12"/>
      <c r="L126" s="14">
        <f t="shared" si="44"/>
        <v>3800</v>
      </c>
      <c r="M126" s="121">
        <f t="shared" si="45"/>
        <v>3800</v>
      </c>
      <c r="N126" s="72"/>
      <c r="O126" s="121"/>
      <c r="P126" s="72"/>
      <c r="Q126" s="24"/>
      <c r="R126" s="24"/>
      <c r="S126" s="28"/>
      <c r="T126" s="288">
        <f t="shared" si="34"/>
        <v>1</v>
      </c>
      <c r="U126" s="194">
        <v>9.25</v>
      </c>
      <c r="V126" s="5">
        <f>U126*M126</f>
        <v>35150</v>
      </c>
      <c r="W126" s="194">
        <v>14.96</v>
      </c>
      <c r="X126" s="5">
        <f>+W126*M126</f>
        <v>56848</v>
      </c>
      <c r="Y126" s="4">
        <f t="shared" si="23"/>
        <v>1</v>
      </c>
      <c r="Z126" s="379">
        <v>1</v>
      </c>
    </row>
    <row r="127" spans="1:26" ht="24.9" customHeight="1" x14ac:dyDescent="0.25">
      <c r="A127" s="73"/>
      <c r="B127" s="82" t="s">
        <v>272</v>
      </c>
      <c r="C127" s="88"/>
      <c r="D127" s="178"/>
      <c r="E127" s="75"/>
      <c r="F127" s="86" t="s">
        <v>30</v>
      </c>
      <c r="G127" s="87">
        <f>+SUM(G125:G126)</f>
        <v>2</v>
      </c>
      <c r="H127" s="79"/>
      <c r="I127" s="79"/>
      <c r="J127" s="79"/>
      <c r="K127" s="79"/>
      <c r="L127" s="80">
        <f>+SUM(L125:L126)</f>
        <v>7340</v>
      </c>
      <c r="M127" s="121">
        <v>9.2519999999999989</v>
      </c>
      <c r="N127" s="121">
        <v>14.9625</v>
      </c>
      <c r="O127" s="121"/>
      <c r="P127" s="72"/>
      <c r="Q127" s="79" t="s">
        <v>58</v>
      </c>
      <c r="R127" s="79" t="s">
        <v>28</v>
      </c>
      <c r="S127" s="78"/>
      <c r="T127" s="124">
        <f t="shared" si="34"/>
        <v>2</v>
      </c>
      <c r="U127" s="290">
        <v>9.25</v>
      </c>
      <c r="V127" s="7">
        <f>SUM(V125:V126)</f>
        <v>67895</v>
      </c>
      <c r="W127" s="7">
        <v>14.96</v>
      </c>
      <c r="X127" s="7">
        <f t="shared" ref="X127:Z127" si="46">SUM(X125:X126)</f>
        <v>109806.39999999999</v>
      </c>
      <c r="Y127" s="289">
        <f t="shared" si="23"/>
        <v>2</v>
      </c>
      <c r="Z127" s="381">
        <f t="shared" si="46"/>
        <v>2</v>
      </c>
    </row>
    <row r="128" spans="1:26" ht="24.9" customHeight="1" x14ac:dyDescent="0.25">
      <c r="A128" s="73" t="s">
        <v>38</v>
      </c>
      <c r="B128" s="118"/>
      <c r="C128" s="119"/>
      <c r="D128" s="178"/>
      <c r="E128" s="129"/>
      <c r="F128" s="396" t="s">
        <v>229</v>
      </c>
      <c r="G128" s="397"/>
      <c r="H128" s="397"/>
      <c r="I128" s="397"/>
      <c r="J128" s="397"/>
      <c r="K128" s="397"/>
      <c r="L128" s="398"/>
      <c r="M128" s="121"/>
      <c r="N128" s="72"/>
      <c r="O128" s="121"/>
      <c r="P128" s="72"/>
      <c r="Q128" s="123"/>
      <c r="R128" s="123"/>
      <c r="S128" s="123"/>
      <c r="T128" s="124">
        <f t="shared" si="34"/>
        <v>0</v>
      </c>
      <c r="U128" s="124"/>
      <c r="V128" s="7">
        <f t="shared" si="30"/>
        <v>0</v>
      </c>
      <c r="W128" s="124"/>
      <c r="X128" s="7">
        <f t="shared" si="31"/>
        <v>0</v>
      </c>
      <c r="Y128" s="289">
        <f t="shared" si="23"/>
        <v>0</v>
      </c>
      <c r="Z128" s="294">
        <v>0</v>
      </c>
    </row>
    <row r="129" spans="1:26" ht="24.9" customHeight="1" x14ac:dyDescent="0.25">
      <c r="A129" s="21"/>
      <c r="B129" s="20"/>
      <c r="C129" s="15" t="s">
        <v>428</v>
      </c>
      <c r="D129" s="181" t="s">
        <v>555</v>
      </c>
      <c r="E129" s="65">
        <v>10000349</v>
      </c>
      <c r="F129" s="296" t="s">
        <v>480</v>
      </c>
      <c r="G129" s="69">
        <v>1</v>
      </c>
      <c r="H129" s="50" t="s">
        <v>0</v>
      </c>
      <c r="I129" s="49">
        <v>2240</v>
      </c>
      <c r="J129" s="12" t="s">
        <v>29</v>
      </c>
      <c r="K129" s="12"/>
      <c r="L129" s="14">
        <f t="shared" ref="L129:L130" si="47">IF(G129="","",G129*I129)</f>
        <v>2240</v>
      </c>
      <c r="M129" s="121">
        <f>T129*L129</f>
        <v>0</v>
      </c>
      <c r="N129" s="72"/>
      <c r="O129" s="121"/>
      <c r="P129" s="72"/>
      <c r="Q129" s="24"/>
      <c r="R129" s="24"/>
      <c r="S129" s="28"/>
      <c r="T129" s="288">
        <f t="shared" ref="T129:T139" si="48">Y129</f>
        <v>0</v>
      </c>
      <c r="U129" s="194">
        <v>9.2519999999999989</v>
      </c>
      <c r="V129" s="5">
        <f>M129*U129</f>
        <v>0</v>
      </c>
      <c r="W129" s="194">
        <v>14.9625</v>
      </c>
      <c r="X129" s="5">
        <f>+W129*M129</f>
        <v>0</v>
      </c>
      <c r="Y129" s="4">
        <f t="shared" si="23"/>
        <v>0</v>
      </c>
      <c r="Z129" s="379">
        <v>0</v>
      </c>
    </row>
    <row r="130" spans="1:26" ht="24.9" customHeight="1" x14ac:dyDescent="0.25">
      <c r="A130" s="21"/>
      <c r="B130" s="20"/>
      <c r="C130" s="15" t="s">
        <v>429</v>
      </c>
      <c r="D130" s="181" t="s">
        <v>555</v>
      </c>
      <c r="E130" s="65">
        <v>10000679</v>
      </c>
      <c r="F130" s="296" t="s">
        <v>481</v>
      </c>
      <c r="G130" s="69">
        <v>1</v>
      </c>
      <c r="H130" s="50" t="s">
        <v>0</v>
      </c>
      <c r="I130" s="49">
        <v>2780</v>
      </c>
      <c r="J130" s="12" t="s">
        <v>29</v>
      </c>
      <c r="K130" s="12"/>
      <c r="L130" s="14">
        <f t="shared" si="47"/>
        <v>2780</v>
      </c>
      <c r="M130" s="121">
        <f>T130*L130</f>
        <v>0</v>
      </c>
      <c r="N130" s="72"/>
      <c r="O130" s="121"/>
      <c r="P130" s="72"/>
      <c r="Q130" s="24"/>
      <c r="R130" s="24"/>
      <c r="S130" s="28"/>
      <c r="T130" s="288">
        <f t="shared" si="48"/>
        <v>0</v>
      </c>
      <c r="U130" s="194">
        <v>9.2519999999999989</v>
      </c>
      <c r="V130" s="5">
        <f>M130*U130</f>
        <v>0</v>
      </c>
      <c r="W130" s="194">
        <v>14.9625</v>
      </c>
      <c r="X130" s="5">
        <f>+W130*M130</f>
        <v>0</v>
      </c>
      <c r="Y130" s="4">
        <f t="shared" si="23"/>
        <v>0</v>
      </c>
      <c r="Z130" s="379">
        <v>0</v>
      </c>
    </row>
    <row r="131" spans="1:26" ht="31.2" customHeight="1" x14ac:dyDescent="0.25">
      <c r="A131" s="73"/>
      <c r="B131" s="82" t="s">
        <v>273</v>
      </c>
      <c r="C131" s="74"/>
      <c r="D131" s="179"/>
      <c r="E131" s="75"/>
      <c r="F131" s="86" t="s">
        <v>30</v>
      </c>
      <c r="G131" s="87">
        <f>+SUM(G129:G130)</f>
        <v>2</v>
      </c>
      <c r="H131" s="79"/>
      <c r="I131" s="79"/>
      <c r="J131" s="79"/>
      <c r="K131" s="79"/>
      <c r="L131" s="80">
        <f>SUM(L129:L130)</f>
        <v>5020</v>
      </c>
      <c r="M131" s="121">
        <v>9.2519999999999989</v>
      </c>
      <c r="N131" s="121">
        <v>14.9625</v>
      </c>
      <c r="O131" s="121"/>
      <c r="P131" s="72"/>
      <c r="Q131" s="79" t="s">
        <v>58</v>
      </c>
      <c r="R131" s="79" t="s">
        <v>28</v>
      </c>
      <c r="S131" s="78"/>
      <c r="T131" s="124">
        <f>SUM(T129:T130)</f>
        <v>0</v>
      </c>
      <c r="U131" s="290">
        <v>9.2519999999999989</v>
      </c>
      <c r="V131" s="7">
        <f>SUM(V129:V130)</f>
        <v>0</v>
      </c>
      <c r="W131" s="7">
        <v>14.9625</v>
      </c>
      <c r="X131" s="7">
        <f t="shared" ref="X131:Z131" si="49">SUM(X129:X130)</f>
        <v>0</v>
      </c>
      <c r="Y131" s="289">
        <f t="shared" si="23"/>
        <v>0</v>
      </c>
      <c r="Z131" s="381">
        <f t="shared" si="49"/>
        <v>0</v>
      </c>
    </row>
    <row r="132" spans="1:26" ht="24.9" customHeight="1" x14ac:dyDescent="0.25">
      <c r="A132" s="73" t="s">
        <v>40</v>
      </c>
      <c r="B132" s="118"/>
      <c r="C132" s="119"/>
      <c r="D132" s="178"/>
      <c r="E132" s="129"/>
      <c r="F132" s="396" t="s">
        <v>113</v>
      </c>
      <c r="G132" s="397"/>
      <c r="H132" s="397"/>
      <c r="I132" s="397"/>
      <c r="J132" s="397"/>
      <c r="K132" s="397"/>
      <c r="L132" s="398"/>
      <c r="M132" s="121"/>
      <c r="N132" s="72"/>
      <c r="O132" s="121"/>
      <c r="P132" s="72"/>
      <c r="Q132" s="123"/>
      <c r="R132" s="123"/>
      <c r="S132" s="123"/>
      <c r="T132" s="124">
        <f t="shared" si="48"/>
        <v>0</v>
      </c>
      <c r="U132" s="124"/>
      <c r="V132" s="7">
        <f t="shared" ref="V132:V135" si="50">+U132*T132</f>
        <v>0</v>
      </c>
      <c r="W132" s="124"/>
      <c r="X132" s="7">
        <f t="shared" ref="X132:X135" si="51">+W132*T132</f>
        <v>0</v>
      </c>
      <c r="Y132" s="289">
        <f t="shared" si="23"/>
        <v>0</v>
      </c>
      <c r="Z132" s="294">
        <v>0</v>
      </c>
    </row>
    <row r="133" spans="1:26" ht="24.9" customHeight="1" x14ac:dyDescent="0.25">
      <c r="A133" s="21"/>
      <c r="B133" s="20"/>
      <c r="C133" s="22" t="s">
        <v>346</v>
      </c>
      <c r="D133" s="181" t="s">
        <v>555</v>
      </c>
      <c r="E133" s="65">
        <v>30000432</v>
      </c>
      <c r="F133" s="70" t="s">
        <v>31</v>
      </c>
      <c r="G133" s="68">
        <v>1</v>
      </c>
      <c r="H133" s="12" t="s">
        <v>0</v>
      </c>
      <c r="I133" s="13">
        <v>950</v>
      </c>
      <c r="J133" s="12" t="s">
        <v>29</v>
      </c>
      <c r="K133" s="12"/>
      <c r="L133" s="14">
        <f>IF(G133="","",G133*I133)</f>
        <v>950</v>
      </c>
      <c r="M133" s="121">
        <v>13222.415999999999</v>
      </c>
      <c r="N133" s="72"/>
      <c r="O133" s="121"/>
      <c r="P133" s="72"/>
      <c r="Q133" s="24"/>
      <c r="R133" s="24"/>
      <c r="S133" s="28"/>
      <c r="T133" s="288">
        <f t="shared" si="48"/>
        <v>2</v>
      </c>
      <c r="U133" s="195">
        <f>+M133</f>
        <v>13222.415999999999</v>
      </c>
      <c r="V133" s="5">
        <f t="shared" si="50"/>
        <v>26444.831999999999</v>
      </c>
      <c r="W133" s="194"/>
      <c r="X133" s="5">
        <f t="shared" si="51"/>
        <v>0</v>
      </c>
      <c r="Y133" s="4">
        <f t="shared" si="23"/>
        <v>2</v>
      </c>
      <c r="Z133" s="379">
        <v>2</v>
      </c>
    </row>
    <row r="134" spans="1:26" ht="24.9" customHeight="1" x14ac:dyDescent="0.25">
      <c r="A134" s="73"/>
      <c r="B134" s="82" t="s">
        <v>272</v>
      </c>
      <c r="C134" s="88"/>
      <c r="D134" s="178"/>
      <c r="E134" s="75"/>
      <c r="F134" s="86" t="s">
        <v>30</v>
      </c>
      <c r="G134" s="87">
        <f>+SUM(G133:G133)</f>
        <v>1</v>
      </c>
      <c r="H134" s="79"/>
      <c r="I134" s="79"/>
      <c r="J134" s="79"/>
      <c r="K134" s="79"/>
      <c r="L134" s="80">
        <f>+SUM(L133:L133)</f>
        <v>950</v>
      </c>
      <c r="M134" s="121">
        <v>0</v>
      </c>
      <c r="N134" s="72"/>
      <c r="O134" s="121"/>
      <c r="P134" s="72"/>
      <c r="Q134" s="79" t="s">
        <v>58</v>
      </c>
      <c r="R134" s="79" t="s">
        <v>28</v>
      </c>
      <c r="S134" s="78"/>
      <c r="T134" s="124">
        <f t="shared" si="48"/>
        <v>0</v>
      </c>
      <c r="U134" s="290"/>
      <c r="V134" s="7">
        <f t="shared" si="50"/>
        <v>0</v>
      </c>
      <c r="W134" s="7"/>
      <c r="X134" s="7">
        <f t="shared" si="51"/>
        <v>0</v>
      </c>
      <c r="Y134" s="289">
        <f t="shared" si="23"/>
        <v>0</v>
      </c>
      <c r="Z134" s="294">
        <v>0</v>
      </c>
    </row>
    <row r="135" spans="1:26" ht="24.9" customHeight="1" x14ac:dyDescent="0.25">
      <c r="A135" s="73" t="s">
        <v>25</v>
      </c>
      <c r="B135" s="118"/>
      <c r="C135" s="119"/>
      <c r="D135" s="178"/>
      <c r="E135" s="129"/>
      <c r="F135" s="396" t="s">
        <v>7</v>
      </c>
      <c r="G135" s="397"/>
      <c r="H135" s="397"/>
      <c r="I135" s="397"/>
      <c r="J135" s="397"/>
      <c r="K135" s="397"/>
      <c r="L135" s="398"/>
      <c r="M135" s="121"/>
      <c r="N135" s="72"/>
      <c r="O135" s="121"/>
      <c r="P135" s="72"/>
      <c r="Q135" s="123"/>
      <c r="R135" s="123"/>
      <c r="S135" s="123"/>
      <c r="T135" s="124">
        <f t="shared" si="48"/>
        <v>0</v>
      </c>
      <c r="U135" s="124"/>
      <c r="V135" s="7">
        <f t="shared" si="50"/>
        <v>0</v>
      </c>
      <c r="W135" s="124"/>
      <c r="X135" s="7">
        <f t="shared" si="51"/>
        <v>0</v>
      </c>
      <c r="Y135" s="289">
        <f t="shared" si="23"/>
        <v>0</v>
      </c>
      <c r="Z135" s="294">
        <v>0</v>
      </c>
    </row>
    <row r="136" spans="1:26" ht="24.9" customHeight="1" x14ac:dyDescent="0.25">
      <c r="A136" s="90"/>
      <c r="B136" s="91"/>
      <c r="C136" s="96" t="s">
        <v>347</v>
      </c>
      <c r="D136" s="181" t="s">
        <v>555</v>
      </c>
      <c r="E136" s="114">
        <v>30000024</v>
      </c>
      <c r="F136" s="99" t="s">
        <v>8</v>
      </c>
      <c r="G136" s="100">
        <v>1</v>
      </c>
      <c r="H136" s="101" t="s">
        <v>0</v>
      </c>
      <c r="I136" s="102">
        <v>65</v>
      </c>
      <c r="J136" s="101" t="s">
        <v>29</v>
      </c>
      <c r="K136" s="101"/>
      <c r="L136" s="103">
        <f t="shared" ref="L136:L139" si="52">IF(G136="","",G136*I136)</f>
        <v>65</v>
      </c>
      <c r="M136" s="121">
        <v>14.52</v>
      </c>
      <c r="N136" s="121">
        <v>10.447048277667776</v>
      </c>
      <c r="O136" s="121"/>
      <c r="P136" s="72"/>
      <c r="Q136" s="95"/>
      <c r="R136" s="95"/>
      <c r="S136" s="95"/>
      <c r="T136" s="288">
        <f t="shared" si="48"/>
        <v>4</v>
      </c>
      <c r="U136" s="193">
        <v>14.52</v>
      </c>
      <c r="V136" s="5">
        <f>+U136*T136*L136</f>
        <v>3775.2</v>
      </c>
      <c r="W136" s="193">
        <v>10.447048277667776</v>
      </c>
      <c r="X136" s="5">
        <f>+W136*T136*L136</f>
        <v>2716.2325521936218</v>
      </c>
      <c r="Y136" s="4">
        <f t="shared" si="23"/>
        <v>4</v>
      </c>
      <c r="Z136" s="379">
        <v>4</v>
      </c>
    </row>
    <row r="137" spans="1:26" ht="24.9" customHeight="1" x14ac:dyDescent="0.25">
      <c r="A137" s="21"/>
      <c r="B137" s="20"/>
      <c r="C137" s="8" t="s">
        <v>348</v>
      </c>
      <c r="D137" s="181" t="s">
        <v>555</v>
      </c>
      <c r="E137" s="65">
        <v>30000025</v>
      </c>
      <c r="F137" s="70" t="s">
        <v>89</v>
      </c>
      <c r="G137" s="68">
        <v>1</v>
      </c>
      <c r="H137" s="12" t="s">
        <v>0</v>
      </c>
      <c r="I137" s="13">
        <v>70</v>
      </c>
      <c r="J137" s="12" t="s">
        <v>29</v>
      </c>
      <c r="K137" s="12"/>
      <c r="L137" s="14">
        <f t="shared" si="52"/>
        <v>70</v>
      </c>
      <c r="M137" s="121">
        <v>14.52</v>
      </c>
      <c r="N137" s="121">
        <v>10.447048277667776</v>
      </c>
      <c r="O137" s="121"/>
      <c r="P137" s="72"/>
      <c r="Q137" s="24"/>
      <c r="R137" s="24"/>
      <c r="S137" s="28"/>
      <c r="T137" s="288">
        <f t="shared" si="48"/>
        <v>2</v>
      </c>
      <c r="U137" s="193">
        <v>14.52</v>
      </c>
      <c r="V137" s="5">
        <f t="shared" ref="V137:V139" si="53">+U137*T137*L137</f>
        <v>2032.8</v>
      </c>
      <c r="W137" s="194">
        <v>10.447048277667776</v>
      </c>
      <c r="X137" s="5">
        <f t="shared" ref="X137:X138" si="54">+W137*T137*L137</f>
        <v>1462.5867588734886</v>
      </c>
      <c r="Y137" s="4">
        <f t="shared" ref="Y137:Y200" si="55">Z137</f>
        <v>2</v>
      </c>
      <c r="Z137" s="379">
        <v>2</v>
      </c>
    </row>
    <row r="138" spans="1:26" ht="24.75" customHeight="1" x14ac:dyDescent="0.25">
      <c r="A138" s="21"/>
      <c r="B138" s="20"/>
      <c r="C138" s="22" t="s">
        <v>349</v>
      </c>
      <c r="D138" s="181" t="s">
        <v>555</v>
      </c>
      <c r="E138" s="65">
        <v>30000038</v>
      </c>
      <c r="F138" s="70" t="s">
        <v>9</v>
      </c>
      <c r="G138" s="68">
        <v>1</v>
      </c>
      <c r="H138" s="12" t="s">
        <v>0</v>
      </c>
      <c r="I138" s="13">
        <v>125</v>
      </c>
      <c r="J138" s="12" t="s">
        <v>29</v>
      </c>
      <c r="K138" s="12"/>
      <c r="L138" s="14">
        <f t="shared" si="52"/>
        <v>125</v>
      </c>
      <c r="M138" s="121">
        <v>19.536000000000001</v>
      </c>
      <c r="N138" s="72">
        <v>10.551039385768648</v>
      </c>
      <c r="O138" s="121"/>
      <c r="P138" s="72"/>
      <c r="Q138" s="24"/>
      <c r="R138" s="24"/>
      <c r="S138" s="28"/>
      <c r="T138" s="288">
        <f t="shared" si="48"/>
        <v>12</v>
      </c>
      <c r="U138" s="195">
        <f>+M138</f>
        <v>19.536000000000001</v>
      </c>
      <c r="V138" s="5">
        <f t="shared" si="53"/>
        <v>29304.000000000004</v>
      </c>
      <c r="W138" s="194">
        <f>+N138</f>
        <v>10.551039385768648</v>
      </c>
      <c r="X138" s="5">
        <f t="shared" si="54"/>
        <v>15826.559078652974</v>
      </c>
      <c r="Y138" s="4">
        <f t="shared" si="55"/>
        <v>12</v>
      </c>
      <c r="Z138" s="379">
        <v>12</v>
      </c>
    </row>
    <row r="139" spans="1:26" ht="24.9" customHeight="1" x14ac:dyDescent="0.25">
      <c r="A139" s="21"/>
      <c r="B139" s="20"/>
      <c r="C139" s="8" t="s">
        <v>350</v>
      </c>
      <c r="D139" s="181" t="s">
        <v>555</v>
      </c>
      <c r="E139" s="65">
        <v>30000366</v>
      </c>
      <c r="F139" s="70" t="s">
        <v>97</v>
      </c>
      <c r="G139" s="68">
        <v>1</v>
      </c>
      <c r="H139" s="12" t="s">
        <v>0</v>
      </c>
      <c r="I139" s="13">
        <v>130</v>
      </c>
      <c r="J139" s="12" t="s">
        <v>29</v>
      </c>
      <c r="K139" s="12"/>
      <c r="L139" s="14">
        <f t="shared" si="52"/>
        <v>130</v>
      </c>
      <c r="M139" s="121">
        <v>19.536000000000001</v>
      </c>
      <c r="N139" s="72">
        <v>10.551039385768648</v>
      </c>
      <c r="O139" s="121"/>
      <c r="P139" s="72"/>
      <c r="Q139" s="24"/>
      <c r="R139" s="24"/>
      <c r="S139" s="28"/>
      <c r="T139" s="288">
        <f t="shared" si="48"/>
        <v>3</v>
      </c>
      <c r="U139" s="195">
        <f>+M139</f>
        <v>19.536000000000001</v>
      </c>
      <c r="V139" s="5">
        <f t="shared" si="53"/>
        <v>7619.0400000000009</v>
      </c>
      <c r="W139" s="194">
        <f>+N139</f>
        <v>10.551039385768648</v>
      </c>
      <c r="X139" s="5">
        <f>+W139*T139*L139</f>
        <v>4114.9053604497731</v>
      </c>
      <c r="Y139" s="4">
        <f t="shared" si="55"/>
        <v>3</v>
      </c>
      <c r="Z139" s="379">
        <v>3</v>
      </c>
    </row>
    <row r="140" spans="1:26" ht="24.9" customHeight="1" x14ac:dyDescent="0.25">
      <c r="A140" s="73"/>
      <c r="B140" s="82" t="s">
        <v>272</v>
      </c>
      <c r="C140" s="88"/>
      <c r="D140" s="178"/>
      <c r="E140" s="75"/>
      <c r="F140" s="86" t="s">
        <v>30</v>
      </c>
      <c r="G140" s="87">
        <f>+SUM(G136:G139)</f>
        <v>4</v>
      </c>
      <c r="H140" s="79"/>
      <c r="I140" s="79"/>
      <c r="J140" s="79"/>
      <c r="K140" s="79"/>
      <c r="L140" s="80">
        <f>+SUM(L136:L139)</f>
        <v>390</v>
      </c>
      <c r="M140" s="121">
        <v>0</v>
      </c>
      <c r="N140" s="72">
        <f t="shared" ref="N140" si="56">I140*7.14</f>
        <v>0</v>
      </c>
      <c r="O140" s="121"/>
      <c r="P140" s="72"/>
      <c r="Q140" s="79" t="s">
        <v>58</v>
      </c>
      <c r="R140" s="79" t="s">
        <v>28</v>
      </c>
      <c r="S140" s="78"/>
      <c r="T140" s="124">
        <f t="shared" ref="T140:T143" si="57">Y140</f>
        <v>0</v>
      </c>
      <c r="U140" s="290"/>
      <c r="V140" s="7">
        <f t="shared" ref="V140:V141" si="58">+U140*T140</f>
        <v>0</v>
      </c>
      <c r="W140" s="7"/>
      <c r="X140" s="7">
        <f t="shared" ref="X140:X141" si="59">+W140*T140</f>
        <v>0</v>
      </c>
      <c r="Y140" s="289">
        <f t="shared" si="55"/>
        <v>0</v>
      </c>
      <c r="Z140" s="294">
        <v>0</v>
      </c>
    </row>
    <row r="141" spans="1:26" ht="24.9" customHeight="1" x14ac:dyDescent="0.25">
      <c r="A141" s="73" t="s">
        <v>80</v>
      </c>
      <c r="B141" s="118"/>
      <c r="C141" s="119"/>
      <c r="D141" s="178"/>
      <c r="E141" s="129"/>
      <c r="F141" s="396" t="s">
        <v>10</v>
      </c>
      <c r="G141" s="397"/>
      <c r="H141" s="397"/>
      <c r="I141" s="397"/>
      <c r="J141" s="397"/>
      <c r="K141" s="397"/>
      <c r="L141" s="398"/>
      <c r="M141" s="121"/>
      <c r="N141" s="72"/>
      <c r="O141" s="121"/>
      <c r="P141" s="72"/>
      <c r="Q141" s="123"/>
      <c r="R141" s="123"/>
      <c r="S141" s="123"/>
      <c r="T141" s="124">
        <f t="shared" si="57"/>
        <v>0</v>
      </c>
      <c r="U141" s="124"/>
      <c r="V141" s="7">
        <f t="shared" si="58"/>
        <v>0</v>
      </c>
      <c r="W141" s="124"/>
      <c r="X141" s="7">
        <f t="shared" si="59"/>
        <v>0</v>
      </c>
      <c r="Y141" s="289">
        <f t="shared" si="55"/>
        <v>0</v>
      </c>
      <c r="Z141" s="294">
        <v>0</v>
      </c>
    </row>
    <row r="142" spans="1:26" ht="24.9" customHeight="1" x14ac:dyDescent="0.25">
      <c r="A142" s="21"/>
      <c r="B142" s="20"/>
      <c r="C142" s="22" t="s">
        <v>351</v>
      </c>
      <c r="D142" s="181" t="s">
        <v>555</v>
      </c>
      <c r="E142" s="25">
        <v>30000046</v>
      </c>
      <c r="F142" s="10" t="s">
        <v>11</v>
      </c>
      <c r="G142" s="11">
        <v>1</v>
      </c>
      <c r="H142" s="12" t="s">
        <v>0</v>
      </c>
      <c r="I142" s="13">
        <v>12</v>
      </c>
      <c r="J142" s="12" t="s">
        <v>29</v>
      </c>
      <c r="K142" s="12"/>
      <c r="L142" s="14">
        <f t="shared" ref="L142:L143" si="60">IF(G142="","",G142*I142)</f>
        <v>12</v>
      </c>
      <c r="M142" s="121">
        <v>19.007999999999999</v>
      </c>
      <c r="N142" s="72">
        <v>10.551039385768648</v>
      </c>
      <c r="O142" s="121"/>
      <c r="P142" s="72"/>
      <c r="Q142" s="24"/>
      <c r="R142" s="24"/>
      <c r="S142" s="28"/>
      <c r="T142" s="288">
        <f t="shared" si="57"/>
        <v>24</v>
      </c>
      <c r="U142" s="195">
        <v>19.010000000000002</v>
      </c>
      <c r="V142" s="5">
        <f>+U142*T142*12</f>
        <v>5474.88</v>
      </c>
      <c r="W142" s="194">
        <v>10.55</v>
      </c>
      <c r="X142" s="5">
        <f>+W142*T142*L142</f>
        <v>3038.4</v>
      </c>
      <c r="Y142" s="4">
        <f t="shared" si="55"/>
        <v>24</v>
      </c>
      <c r="Z142" s="379">
        <v>24</v>
      </c>
    </row>
    <row r="143" spans="1:26" ht="24.9" customHeight="1" x14ac:dyDescent="0.25">
      <c r="A143" s="21"/>
      <c r="B143" s="20"/>
      <c r="C143" s="22" t="s">
        <v>352</v>
      </c>
      <c r="D143" s="181" t="s">
        <v>555</v>
      </c>
      <c r="E143" s="25">
        <v>30000048</v>
      </c>
      <c r="F143" s="10" t="s">
        <v>12</v>
      </c>
      <c r="G143" s="11">
        <v>1</v>
      </c>
      <c r="H143" s="12" t="s">
        <v>0</v>
      </c>
      <c r="I143" s="13">
        <v>14</v>
      </c>
      <c r="J143" s="12" t="s">
        <v>29</v>
      </c>
      <c r="K143" s="12"/>
      <c r="L143" s="14">
        <f t="shared" si="60"/>
        <v>14</v>
      </c>
      <c r="M143" s="121">
        <v>19.007999999999999</v>
      </c>
      <c r="N143" s="72">
        <v>10.551039385768648</v>
      </c>
      <c r="O143" s="121"/>
      <c r="P143" s="72"/>
      <c r="Q143" s="24"/>
      <c r="R143" s="24"/>
      <c r="S143" s="28"/>
      <c r="T143" s="288">
        <f t="shared" si="57"/>
        <v>36</v>
      </c>
      <c r="U143" s="195">
        <v>19.010000000000002</v>
      </c>
      <c r="V143" s="5">
        <f>+U143*T143*14</f>
        <v>9581.0400000000009</v>
      </c>
      <c r="W143" s="194">
        <v>10.55</v>
      </c>
      <c r="X143" s="5">
        <f>+W143*T143*L143</f>
        <v>5317.2</v>
      </c>
      <c r="Y143" s="4">
        <f t="shared" si="55"/>
        <v>36</v>
      </c>
      <c r="Z143" s="379">
        <v>36</v>
      </c>
    </row>
    <row r="144" spans="1:26" ht="24.9" customHeight="1" x14ac:dyDescent="0.25">
      <c r="A144" s="73"/>
      <c r="B144" s="82" t="s">
        <v>272</v>
      </c>
      <c r="C144" s="88"/>
      <c r="D144" s="178"/>
      <c r="E144" s="75"/>
      <c r="F144" s="79" t="s">
        <v>30</v>
      </c>
      <c r="G144" s="87">
        <f>+SUM(G142:G143)</f>
        <v>2</v>
      </c>
      <c r="H144" s="79"/>
      <c r="I144" s="79"/>
      <c r="J144" s="79"/>
      <c r="K144" s="79"/>
      <c r="L144" s="80">
        <f>+SUM(L142:L143)</f>
        <v>26</v>
      </c>
      <c r="M144" s="121"/>
      <c r="N144" s="72"/>
      <c r="O144" s="121"/>
      <c r="P144" s="72"/>
      <c r="Q144" s="79" t="s">
        <v>58</v>
      </c>
      <c r="R144" s="79" t="s">
        <v>28</v>
      </c>
      <c r="S144" s="78"/>
      <c r="T144" s="124">
        <f t="shared" ref="T144:T172" si="61">Y144</f>
        <v>0</v>
      </c>
      <c r="U144" s="290"/>
      <c r="V144" s="7">
        <f t="shared" ref="V144:V170" si="62">+U144*T144</f>
        <v>0</v>
      </c>
      <c r="W144" s="7"/>
      <c r="X144" s="7">
        <f t="shared" ref="X144:X170" si="63">+W144*T144</f>
        <v>0</v>
      </c>
      <c r="Y144" s="289">
        <f t="shared" si="55"/>
        <v>0</v>
      </c>
      <c r="Z144" s="294">
        <v>0</v>
      </c>
    </row>
    <row r="145" spans="1:26" ht="24.9" customHeight="1" x14ac:dyDescent="0.25">
      <c r="A145" s="29"/>
      <c r="B145" s="20" t="s">
        <v>274</v>
      </c>
      <c r="C145" s="33" t="s">
        <v>430</v>
      </c>
      <c r="D145" s="186"/>
      <c r="E145" s="32" t="s">
        <v>247</v>
      </c>
      <c r="F145" s="399" t="s">
        <v>244</v>
      </c>
      <c r="G145" s="400"/>
      <c r="H145" s="400"/>
      <c r="I145" s="400"/>
      <c r="J145" s="400"/>
      <c r="K145" s="400"/>
      <c r="L145" s="401"/>
      <c r="M145" s="121">
        <v>0</v>
      </c>
      <c r="N145" s="72"/>
      <c r="O145" s="121"/>
      <c r="P145" s="72"/>
      <c r="Q145" s="23" t="s">
        <v>58</v>
      </c>
      <c r="R145" s="24" t="s">
        <v>32</v>
      </c>
      <c r="S145" s="28"/>
      <c r="T145" s="288">
        <f t="shared" si="61"/>
        <v>20</v>
      </c>
      <c r="U145" s="195"/>
      <c r="V145" s="5">
        <f t="shared" si="62"/>
        <v>0</v>
      </c>
      <c r="W145" s="194"/>
      <c r="X145" s="5">
        <f t="shared" si="63"/>
        <v>0</v>
      </c>
      <c r="Y145" s="4">
        <f t="shared" si="55"/>
        <v>20</v>
      </c>
      <c r="Z145" s="379">
        <v>20</v>
      </c>
    </row>
    <row r="146" spans="1:26" ht="24.9" customHeight="1" x14ac:dyDescent="0.25">
      <c r="A146" s="29"/>
      <c r="B146" s="20" t="s">
        <v>274</v>
      </c>
      <c r="C146" s="33" t="s">
        <v>431</v>
      </c>
      <c r="D146" s="186"/>
      <c r="E146" s="32" t="s">
        <v>248</v>
      </c>
      <c r="F146" s="399" t="s">
        <v>245</v>
      </c>
      <c r="G146" s="400"/>
      <c r="H146" s="400"/>
      <c r="I146" s="400"/>
      <c r="J146" s="400"/>
      <c r="K146" s="400"/>
      <c r="L146" s="401"/>
      <c r="M146" s="121">
        <v>0</v>
      </c>
      <c r="N146" s="72"/>
      <c r="O146" s="121"/>
      <c r="P146" s="72"/>
      <c r="Q146" s="23" t="s">
        <v>58</v>
      </c>
      <c r="R146" s="24" t="s">
        <v>32</v>
      </c>
      <c r="S146" s="28"/>
      <c r="T146" s="288">
        <f t="shared" si="61"/>
        <v>20</v>
      </c>
      <c r="U146" s="195"/>
      <c r="V146" s="5">
        <f t="shared" si="62"/>
        <v>0</v>
      </c>
      <c r="W146" s="194"/>
      <c r="X146" s="5">
        <f t="shared" si="63"/>
        <v>0</v>
      </c>
      <c r="Y146" s="4">
        <f t="shared" si="55"/>
        <v>20</v>
      </c>
      <c r="Z146" s="379">
        <v>20</v>
      </c>
    </row>
    <row r="147" spans="1:26" ht="24.9" customHeight="1" x14ac:dyDescent="0.25">
      <c r="A147" s="29"/>
      <c r="B147" s="20" t="s">
        <v>274</v>
      </c>
      <c r="C147" s="33" t="s">
        <v>432</v>
      </c>
      <c r="D147" s="186"/>
      <c r="E147" s="32" t="s">
        <v>249</v>
      </c>
      <c r="F147" s="399" t="s">
        <v>246</v>
      </c>
      <c r="G147" s="400"/>
      <c r="H147" s="400"/>
      <c r="I147" s="400"/>
      <c r="J147" s="400"/>
      <c r="K147" s="400"/>
      <c r="L147" s="401"/>
      <c r="M147" s="121">
        <v>0</v>
      </c>
      <c r="N147" s="72"/>
      <c r="O147" s="121"/>
      <c r="P147" s="72"/>
      <c r="Q147" s="23" t="s">
        <v>58</v>
      </c>
      <c r="R147" s="24" t="s">
        <v>32</v>
      </c>
      <c r="S147" s="28"/>
      <c r="T147" s="288">
        <f t="shared" si="61"/>
        <v>20</v>
      </c>
      <c r="U147" s="195"/>
      <c r="V147" s="5">
        <f t="shared" si="62"/>
        <v>0</v>
      </c>
      <c r="W147" s="194"/>
      <c r="X147" s="5">
        <f t="shared" si="63"/>
        <v>0</v>
      </c>
      <c r="Y147" s="4">
        <f t="shared" si="55"/>
        <v>20</v>
      </c>
      <c r="Z147" s="379">
        <v>20</v>
      </c>
    </row>
    <row r="148" spans="1:26" ht="24.9" customHeight="1" x14ac:dyDescent="0.25">
      <c r="A148" s="73" t="s">
        <v>83</v>
      </c>
      <c r="B148" s="118"/>
      <c r="C148" s="119"/>
      <c r="D148" s="178"/>
      <c r="E148" s="129"/>
      <c r="F148" s="396" t="s">
        <v>482</v>
      </c>
      <c r="G148" s="397"/>
      <c r="H148" s="397"/>
      <c r="I148" s="397"/>
      <c r="J148" s="397"/>
      <c r="K148" s="397"/>
      <c r="L148" s="398"/>
      <c r="M148" s="121"/>
      <c r="N148" s="72"/>
      <c r="O148" s="121"/>
      <c r="P148" s="72"/>
      <c r="Q148" s="122"/>
      <c r="R148" s="123"/>
      <c r="S148" s="123"/>
      <c r="T148" s="124">
        <f t="shared" si="61"/>
        <v>0</v>
      </c>
      <c r="U148" s="124"/>
      <c r="V148" s="7">
        <f t="shared" si="62"/>
        <v>0</v>
      </c>
      <c r="W148" s="124"/>
      <c r="X148" s="7">
        <f t="shared" si="63"/>
        <v>0</v>
      </c>
      <c r="Y148" s="289">
        <f t="shared" si="55"/>
        <v>0</v>
      </c>
      <c r="Z148" s="294">
        <v>0</v>
      </c>
    </row>
    <row r="149" spans="1:26" ht="24.9" customHeight="1" x14ac:dyDescent="0.25">
      <c r="A149" s="104"/>
      <c r="B149" s="91">
        <v>13</v>
      </c>
      <c r="C149" s="197" t="s">
        <v>357</v>
      </c>
      <c r="D149" s="181" t="s">
        <v>556</v>
      </c>
      <c r="E149" s="114">
        <v>10000268</v>
      </c>
      <c r="F149" s="405" t="s">
        <v>167</v>
      </c>
      <c r="G149" s="406"/>
      <c r="H149" s="406"/>
      <c r="I149" s="406"/>
      <c r="J149" s="406"/>
      <c r="K149" s="406"/>
      <c r="L149" s="407"/>
      <c r="M149" s="121">
        <v>149.851</v>
      </c>
      <c r="N149" s="72">
        <v>164.70719999999997</v>
      </c>
      <c r="O149" s="121"/>
      <c r="P149" s="72"/>
      <c r="Q149" s="94" t="s">
        <v>58</v>
      </c>
      <c r="R149" s="95" t="s">
        <v>13</v>
      </c>
      <c r="S149" s="95"/>
      <c r="T149" s="288">
        <f t="shared" si="61"/>
        <v>600</v>
      </c>
      <c r="U149" s="195">
        <f>+M149</f>
        <v>149.851</v>
      </c>
      <c r="V149" s="5">
        <f t="shared" si="62"/>
        <v>89910.6</v>
      </c>
      <c r="W149" s="194">
        <f>+N149</f>
        <v>164.70719999999997</v>
      </c>
      <c r="X149" s="5">
        <f t="shared" si="63"/>
        <v>98824.319999999978</v>
      </c>
      <c r="Y149" s="4">
        <f t="shared" si="55"/>
        <v>600</v>
      </c>
      <c r="Z149" s="379">
        <v>600</v>
      </c>
    </row>
    <row r="150" spans="1:26" ht="24.9" customHeight="1" x14ac:dyDescent="0.25">
      <c r="A150" s="29"/>
      <c r="B150" s="20">
        <v>13</v>
      </c>
      <c r="C150" s="22" t="s">
        <v>358</v>
      </c>
      <c r="D150" s="181" t="s">
        <v>556</v>
      </c>
      <c r="E150" s="65">
        <v>10000269</v>
      </c>
      <c r="F150" s="399" t="s">
        <v>168</v>
      </c>
      <c r="G150" s="400"/>
      <c r="H150" s="400"/>
      <c r="I150" s="400"/>
      <c r="J150" s="400"/>
      <c r="K150" s="400"/>
      <c r="L150" s="401"/>
      <c r="M150" s="121">
        <v>149.851</v>
      </c>
      <c r="N150" s="72">
        <v>93.742199999999997</v>
      </c>
      <c r="O150" s="121"/>
      <c r="P150" s="72"/>
      <c r="Q150" s="23" t="s">
        <v>58</v>
      </c>
      <c r="R150" s="24" t="s">
        <v>13</v>
      </c>
      <c r="S150" s="28"/>
      <c r="T150" s="288">
        <f t="shared" si="61"/>
        <v>1300</v>
      </c>
      <c r="U150" s="195">
        <f>+M150</f>
        <v>149.851</v>
      </c>
      <c r="V150" s="5">
        <f t="shared" si="62"/>
        <v>194806.3</v>
      </c>
      <c r="W150" s="194">
        <f>+N150</f>
        <v>93.742199999999997</v>
      </c>
      <c r="X150" s="5">
        <f t="shared" si="63"/>
        <v>121864.86</v>
      </c>
      <c r="Y150" s="4">
        <f t="shared" si="55"/>
        <v>1300</v>
      </c>
      <c r="Z150" s="379">
        <v>1300</v>
      </c>
    </row>
    <row r="151" spans="1:26" ht="24.9" customHeight="1" x14ac:dyDescent="0.25">
      <c r="A151" s="29"/>
      <c r="B151" s="20">
        <v>13</v>
      </c>
      <c r="C151" s="22" t="s">
        <v>359</v>
      </c>
      <c r="D151" s="181" t="s">
        <v>556</v>
      </c>
      <c r="E151" s="65">
        <v>10000271</v>
      </c>
      <c r="F151" s="399" t="s">
        <v>169</v>
      </c>
      <c r="G151" s="400"/>
      <c r="H151" s="400"/>
      <c r="I151" s="400"/>
      <c r="J151" s="400"/>
      <c r="K151" s="400"/>
      <c r="L151" s="401"/>
      <c r="M151" s="121">
        <v>149.851</v>
      </c>
      <c r="N151" s="72">
        <v>71.375399999999999</v>
      </c>
      <c r="O151" s="121"/>
      <c r="P151" s="72"/>
      <c r="Q151" s="23" t="s">
        <v>58</v>
      </c>
      <c r="R151" s="24" t="s">
        <v>13</v>
      </c>
      <c r="S151" s="28"/>
      <c r="T151" s="288">
        <f t="shared" si="61"/>
        <v>1430</v>
      </c>
      <c r="U151" s="195">
        <f>+M151</f>
        <v>149.851</v>
      </c>
      <c r="V151" s="5">
        <f t="shared" si="62"/>
        <v>214286.93</v>
      </c>
      <c r="W151" s="194">
        <f>+N151</f>
        <v>71.375399999999999</v>
      </c>
      <c r="X151" s="5">
        <f t="shared" si="63"/>
        <v>102066.822</v>
      </c>
      <c r="Y151" s="4">
        <f t="shared" si="55"/>
        <v>1430</v>
      </c>
      <c r="Z151" s="379">
        <v>1430</v>
      </c>
    </row>
    <row r="152" spans="1:26" ht="24.75" customHeight="1" x14ac:dyDescent="0.25">
      <c r="A152" s="51" t="s">
        <v>107</v>
      </c>
      <c r="B152" s="47"/>
      <c r="C152" s="52"/>
      <c r="D152" s="188"/>
      <c r="E152" s="53"/>
      <c r="F152" s="396" t="s">
        <v>483</v>
      </c>
      <c r="G152" s="397"/>
      <c r="H152" s="397"/>
      <c r="I152" s="397"/>
      <c r="J152" s="397"/>
      <c r="K152" s="397"/>
      <c r="L152" s="398"/>
      <c r="M152" s="121"/>
      <c r="N152" s="72"/>
      <c r="O152" s="121"/>
      <c r="P152" s="72"/>
      <c r="Q152" s="7"/>
      <c r="R152" s="7"/>
      <c r="S152" s="7"/>
      <c r="T152" s="124">
        <f t="shared" si="61"/>
        <v>0</v>
      </c>
      <c r="U152" s="7"/>
      <c r="V152" s="7">
        <f t="shared" si="62"/>
        <v>0</v>
      </c>
      <c r="W152" s="291"/>
      <c r="X152" s="7">
        <f t="shared" si="63"/>
        <v>0</v>
      </c>
      <c r="Y152" s="289">
        <f t="shared" si="55"/>
        <v>0</v>
      </c>
      <c r="Z152" s="294">
        <v>0</v>
      </c>
    </row>
    <row r="153" spans="1:26" ht="24.9" customHeight="1" x14ac:dyDescent="0.25">
      <c r="A153" s="29"/>
      <c r="B153" s="20">
        <v>14</v>
      </c>
      <c r="C153" s="22" t="s">
        <v>360</v>
      </c>
      <c r="D153" s="181" t="s">
        <v>557</v>
      </c>
      <c r="E153" s="65">
        <v>10000272</v>
      </c>
      <c r="F153" s="399" t="s">
        <v>170</v>
      </c>
      <c r="G153" s="400"/>
      <c r="H153" s="400"/>
      <c r="I153" s="400"/>
      <c r="J153" s="400"/>
      <c r="K153" s="400"/>
      <c r="L153" s="401"/>
      <c r="M153" s="121">
        <v>124.55450000000002</v>
      </c>
      <c r="N153" s="72">
        <v>116.4495</v>
      </c>
      <c r="O153" s="121"/>
      <c r="P153" s="72"/>
      <c r="Q153" s="23" t="s">
        <v>58</v>
      </c>
      <c r="R153" s="24" t="s">
        <v>13</v>
      </c>
      <c r="S153" s="28"/>
      <c r="T153" s="288">
        <f t="shared" si="61"/>
        <v>900</v>
      </c>
      <c r="U153" s="195">
        <f>+M153</f>
        <v>124.55450000000002</v>
      </c>
      <c r="V153" s="5">
        <f t="shared" si="62"/>
        <v>112099.05000000002</v>
      </c>
      <c r="W153" s="194">
        <f>+N153</f>
        <v>116.4495</v>
      </c>
      <c r="X153" s="5">
        <f t="shared" si="63"/>
        <v>104804.55</v>
      </c>
      <c r="Y153" s="4">
        <f t="shared" si="55"/>
        <v>900</v>
      </c>
      <c r="Z153" s="379">
        <v>900</v>
      </c>
    </row>
    <row r="154" spans="1:26" ht="24.9" customHeight="1" x14ac:dyDescent="0.25">
      <c r="A154" s="29"/>
      <c r="B154" s="20">
        <v>14</v>
      </c>
      <c r="C154" s="22" t="s">
        <v>361</v>
      </c>
      <c r="D154" s="181" t="s">
        <v>557</v>
      </c>
      <c r="E154" s="65">
        <v>10000273</v>
      </c>
      <c r="F154" s="399" t="s">
        <v>171</v>
      </c>
      <c r="G154" s="400"/>
      <c r="H154" s="400"/>
      <c r="I154" s="400"/>
      <c r="J154" s="400"/>
      <c r="K154" s="400"/>
      <c r="L154" s="401"/>
      <c r="M154" s="121">
        <v>124.55450000000002</v>
      </c>
      <c r="N154" s="72">
        <v>66.990000000000009</v>
      </c>
      <c r="O154" s="121"/>
      <c r="P154" s="72"/>
      <c r="Q154" s="23" t="s">
        <v>58</v>
      </c>
      <c r="R154" s="24" t="s">
        <v>13</v>
      </c>
      <c r="S154" s="28"/>
      <c r="T154" s="288">
        <f t="shared" si="61"/>
        <v>984</v>
      </c>
      <c r="U154" s="195">
        <f>+M154</f>
        <v>124.55450000000002</v>
      </c>
      <c r="V154" s="5">
        <f t="shared" si="62"/>
        <v>122561.62800000001</v>
      </c>
      <c r="W154" s="194">
        <f>+N154</f>
        <v>66.990000000000009</v>
      </c>
      <c r="X154" s="5">
        <f t="shared" si="63"/>
        <v>65918.16</v>
      </c>
      <c r="Y154" s="4">
        <f t="shared" si="55"/>
        <v>984</v>
      </c>
      <c r="Z154" s="379">
        <v>984</v>
      </c>
    </row>
    <row r="155" spans="1:26" ht="24.75" customHeight="1" x14ac:dyDescent="0.25">
      <c r="A155" s="29"/>
      <c r="B155" s="20">
        <v>14</v>
      </c>
      <c r="C155" s="33" t="s">
        <v>362</v>
      </c>
      <c r="D155" s="181" t="s">
        <v>557</v>
      </c>
      <c r="E155" s="65">
        <v>10000274</v>
      </c>
      <c r="F155" s="399" t="s">
        <v>172</v>
      </c>
      <c r="G155" s="400"/>
      <c r="H155" s="400"/>
      <c r="I155" s="400"/>
      <c r="J155" s="400"/>
      <c r="K155" s="400"/>
      <c r="L155" s="401"/>
      <c r="M155" s="121">
        <v>124.7141</v>
      </c>
      <c r="N155" s="72">
        <v>44.892000000000003</v>
      </c>
      <c r="O155" s="121"/>
      <c r="P155" s="72"/>
      <c r="Q155" s="23" t="s">
        <v>58</v>
      </c>
      <c r="R155" s="24" t="s">
        <v>13</v>
      </c>
      <c r="S155" s="28"/>
      <c r="T155" s="288">
        <f t="shared" si="61"/>
        <v>7734</v>
      </c>
      <c r="U155" s="195">
        <f>+M155</f>
        <v>124.7141</v>
      </c>
      <c r="V155" s="5">
        <f t="shared" si="62"/>
        <v>964538.84940000006</v>
      </c>
      <c r="W155" s="194">
        <f>+N155</f>
        <v>44.892000000000003</v>
      </c>
      <c r="X155" s="5">
        <f t="shared" si="63"/>
        <v>347194.728</v>
      </c>
      <c r="Y155" s="4">
        <f t="shared" si="55"/>
        <v>7734</v>
      </c>
      <c r="Z155" s="379">
        <v>7734</v>
      </c>
    </row>
    <row r="156" spans="1:26" ht="24.75" customHeight="1" x14ac:dyDescent="0.25">
      <c r="A156" s="51" t="s">
        <v>106</v>
      </c>
      <c r="B156" s="47"/>
      <c r="C156" s="52"/>
      <c r="D156" s="188"/>
      <c r="E156" s="53"/>
      <c r="F156" s="396" t="s">
        <v>173</v>
      </c>
      <c r="G156" s="397"/>
      <c r="H156" s="397"/>
      <c r="I156" s="397"/>
      <c r="J156" s="397"/>
      <c r="K156" s="397"/>
      <c r="L156" s="398"/>
      <c r="M156" s="121"/>
      <c r="N156" s="72"/>
      <c r="O156" s="121"/>
      <c r="P156" s="72"/>
      <c r="Q156" s="7"/>
      <c r="R156" s="7"/>
      <c r="S156" s="7"/>
      <c r="T156" s="124">
        <f t="shared" si="61"/>
        <v>0</v>
      </c>
      <c r="U156" s="7"/>
      <c r="V156" s="7">
        <f t="shared" si="62"/>
        <v>0</v>
      </c>
      <c r="W156" s="291"/>
      <c r="X156" s="7">
        <f t="shared" si="63"/>
        <v>0</v>
      </c>
      <c r="Y156" s="289">
        <f t="shared" si="55"/>
        <v>0</v>
      </c>
      <c r="Z156" s="294">
        <v>0</v>
      </c>
    </row>
    <row r="157" spans="1:26" ht="24.75" customHeight="1" x14ac:dyDescent="0.25">
      <c r="A157" s="29"/>
      <c r="B157" s="20" t="s">
        <v>276</v>
      </c>
      <c r="C157" s="22" t="s">
        <v>364</v>
      </c>
      <c r="D157" s="185" t="s">
        <v>547</v>
      </c>
      <c r="E157" s="65">
        <v>10000261</v>
      </c>
      <c r="F157" s="399" t="s">
        <v>175</v>
      </c>
      <c r="G157" s="400"/>
      <c r="H157" s="400"/>
      <c r="I157" s="400"/>
      <c r="J157" s="400"/>
      <c r="K157" s="400"/>
      <c r="L157" s="401"/>
      <c r="M157" s="121">
        <v>52.362099999999998</v>
      </c>
      <c r="N157" s="72">
        <v>47.069400000000002</v>
      </c>
      <c r="O157" s="121"/>
      <c r="P157" s="72"/>
      <c r="Q157" s="23" t="s">
        <v>58</v>
      </c>
      <c r="R157" s="24" t="s">
        <v>4</v>
      </c>
      <c r="S157" s="28"/>
      <c r="T157" s="288">
        <f t="shared" si="61"/>
        <v>1400</v>
      </c>
      <c r="U157" s="195">
        <v>39.369999999999997</v>
      </c>
      <c r="V157" s="5">
        <f t="shared" si="62"/>
        <v>55118</v>
      </c>
      <c r="W157" s="194">
        <v>29.111241605248093</v>
      </c>
      <c r="X157" s="5">
        <f t="shared" si="63"/>
        <v>40755.738247347334</v>
      </c>
      <c r="Y157" s="4">
        <f t="shared" si="55"/>
        <v>1400</v>
      </c>
      <c r="Z157" s="379">
        <v>1400</v>
      </c>
    </row>
    <row r="158" spans="1:26" ht="24.9" customHeight="1" x14ac:dyDescent="0.25">
      <c r="A158" s="29"/>
      <c r="B158" s="20" t="s">
        <v>277</v>
      </c>
      <c r="C158" s="22" t="s">
        <v>365</v>
      </c>
      <c r="D158" s="185" t="s">
        <v>547</v>
      </c>
      <c r="E158" s="65">
        <v>10000262</v>
      </c>
      <c r="F158" s="399" t="s">
        <v>176</v>
      </c>
      <c r="G158" s="400"/>
      <c r="H158" s="400"/>
      <c r="I158" s="400"/>
      <c r="J158" s="400"/>
      <c r="K158" s="400"/>
      <c r="L158" s="401"/>
      <c r="M158" s="121">
        <v>76.461700000000008</v>
      </c>
      <c r="N158" s="72">
        <v>60.211199999999998</v>
      </c>
      <c r="O158" s="121"/>
      <c r="P158" s="72"/>
      <c r="Q158" s="23" t="s">
        <v>58</v>
      </c>
      <c r="R158" s="24" t="s">
        <v>4</v>
      </c>
      <c r="S158" s="28"/>
      <c r="T158" s="288">
        <f t="shared" si="61"/>
        <v>5600</v>
      </c>
      <c r="U158" s="194">
        <v>57.49</v>
      </c>
      <c r="V158" s="5">
        <f t="shared" si="62"/>
        <v>321944</v>
      </c>
      <c r="W158" s="194">
        <v>37.237253363414617</v>
      </c>
      <c r="X158" s="5">
        <f t="shared" si="63"/>
        <v>208528.61883512186</v>
      </c>
      <c r="Y158" s="4">
        <f t="shared" si="55"/>
        <v>5600</v>
      </c>
      <c r="Z158" s="379">
        <v>5600</v>
      </c>
    </row>
    <row r="159" spans="1:26" ht="24.9" customHeight="1" x14ac:dyDescent="0.25">
      <c r="A159" s="29"/>
      <c r="B159" s="20" t="s">
        <v>278</v>
      </c>
      <c r="C159" s="22" t="s">
        <v>366</v>
      </c>
      <c r="D159" s="185" t="s">
        <v>547</v>
      </c>
      <c r="E159" s="65">
        <v>10000263</v>
      </c>
      <c r="F159" s="399" t="s">
        <v>177</v>
      </c>
      <c r="G159" s="400"/>
      <c r="H159" s="400"/>
      <c r="I159" s="400"/>
      <c r="J159" s="400"/>
      <c r="K159" s="400"/>
      <c r="L159" s="401"/>
      <c r="M159" s="121">
        <v>92.913800000000009</v>
      </c>
      <c r="N159" s="72">
        <v>70.177800000000005</v>
      </c>
      <c r="O159" s="121"/>
      <c r="P159" s="72"/>
      <c r="Q159" s="23" t="s">
        <v>58</v>
      </c>
      <c r="R159" s="24" t="s">
        <v>4</v>
      </c>
      <c r="S159" s="28"/>
      <c r="T159" s="288">
        <f t="shared" si="61"/>
        <v>10000</v>
      </c>
      <c r="U159" s="194">
        <v>69.86</v>
      </c>
      <c r="V159" s="5">
        <f t="shared" si="62"/>
        <v>698600</v>
      </c>
      <c r="W159" s="194">
        <v>43.399753933239609</v>
      </c>
      <c r="X159" s="5">
        <f t="shared" si="63"/>
        <v>433997.53933239606</v>
      </c>
      <c r="Y159" s="4">
        <f t="shared" si="55"/>
        <v>10000</v>
      </c>
      <c r="Z159" s="379">
        <v>10000</v>
      </c>
    </row>
    <row r="160" spans="1:26" ht="24.9" customHeight="1" x14ac:dyDescent="0.25">
      <c r="A160" s="29"/>
      <c r="B160" s="20" t="s">
        <v>279</v>
      </c>
      <c r="C160" s="22" t="s">
        <v>367</v>
      </c>
      <c r="D160" s="185" t="s">
        <v>547</v>
      </c>
      <c r="E160" s="65">
        <v>10000264</v>
      </c>
      <c r="F160" s="399" t="s">
        <v>178</v>
      </c>
      <c r="G160" s="400"/>
      <c r="H160" s="400"/>
      <c r="I160" s="400"/>
      <c r="J160" s="400"/>
      <c r="K160" s="400"/>
      <c r="L160" s="401"/>
      <c r="M160" s="121">
        <v>123.33090000000001</v>
      </c>
      <c r="N160" s="72">
        <v>84.363299999999995</v>
      </c>
      <c r="O160" s="121"/>
      <c r="P160" s="72"/>
      <c r="Q160" s="23" t="s">
        <v>58</v>
      </c>
      <c r="R160" s="24" t="s">
        <v>4</v>
      </c>
      <c r="S160" s="28"/>
      <c r="T160" s="288">
        <f t="shared" si="61"/>
        <v>9600</v>
      </c>
      <c r="U160" s="194">
        <v>92.73</v>
      </c>
      <c r="V160" s="5">
        <f t="shared" si="62"/>
        <v>890208</v>
      </c>
      <c r="W160" s="194">
        <v>52.168342650572654</v>
      </c>
      <c r="X160" s="5">
        <f t="shared" si="63"/>
        <v>500816.08944549749</v>
      </c>
      <c r="Y160" s="4">
        <f t="shared" si="55"/>
        <v>9600</v>
      </c>
      <c r="Z160" s="379">
        <v>9600</v>
      </c>
    </row>
    <row r="161" spans="1:26" ht="24.9" customHeight="1" x14ac:dyDescent="0.25">
      <c r="A161" s="29"/>
      <c r="B161" s="20" t="s">
        <v>280</v>
      </c>
      <c r="C161" s="22" t="s">
        <v>368</v>
      </c>
      <c r="D161" s="185" t="s">
        <v>547</v>
      </c>
      <c r="E161" s="65">
        <v>10000266</v>
      </c>
      <c r="F161" s="399" t="s">
        <v>179</v>
      </c>
      <c r="G161" s="400"/>
      <c r="H161" s="400"/>
      <c r="I161" s="400"/>
      <c r="J161" s="400"/>
      <c r="K161" s="400"/>
      <c r="L161" s="401"/>
      <c r="M161" s="121">
        <v>171.5301</v>
      </c>
      <c r="N161" s="72">
        <v>97.69619999999999</v>
      </c>
      <c r="O161" s="121"/>
      <c r="P161" s="72"/>
      <c r="Q161" s="23" t="s">
        <v>58</v>
      </c>
      <c r="R161" s="24" t="s">
        <v>4</v>
      </c>
      <c r="S161" s="28"/>
      <c r="T161" s="288">
        <f t="shared" si="61"/>
        <v>3400</v>
      </c>
      <c r="U161" s="194">
        <v>128.97</v>
      </c>
      <c r="V161" s="5">
        <f t="shared" si="62"/>
        <v>438498</v>
      </c>
      <c r="W161" s="194">
        <v>60.41409053533237</v>
      </c>
      <c r="X161" s="5">
        <f t="shared" si="63"/>
        <v>205407.90782013006</v>
      </c>
      <c r="Y161" s="4">
        <f t="shared" si="55"/>
        <v>3400</v>
      </c>
      <c r="Z161" s="379">
        <v>3400</v>
      </c>
    </row>
    <row r="162" spans="1:26" ht="24.9" customHeight="1" x14ac:dyDescent="0.25">
      <c r="A162" s="133" t="s">
        <v>181</v>
      </c>
      <c r="B162" s="118"/>
      <c r="C162" s="142"/>
      <c r="D162" s="187"/>
      <c r="E162" s="134"/>
      <c r="F162" s="396" t="s">
        <v>183</v>
      </c>
      <c r="G162" s="397"/>
      <c r="H162" s="397"/>
      <c r="I162" s="397"/>
      <c r="J162" s="397"/>
      <c r="K162" s="397"/>
      <c r="L162" s="398"/>
      <c r="M162" s="121"/>
      <c r="N162" s="72"/>
      <c r="O162" s="121"/>
      <c r="P162" s="72"/>
      <c r="Q162" s="122"/>
      <c r="R162" s="123"/>
      <c r="S162" s="123"/>
      <c r="T162" s="124">
        <f t="shared" si="61"/>
        <v>0</v>
      </c>
      <c r="U162" s="124"/>
      <c r="V162" s="7">
        <f t="shared" si="62"/>
        <v>0</v>
      </c>
      <c r="W162" s="124"/>
      <c r="X162" s="7">
        <f t="shared" si="63"/>
        <v>0</v>
      </c>
      <c r="Y162" s="289">
        <f t="shared" si="55"/>
        <v>0</v>
      </c>
      <c r="Z162" s="294">
        <v>0</v>
      </c>
    </row>
    <row r="163" spans="1:26" ht="24.9" customHeight="1" x14ac:dyDescent="0.25">
      <c r="A163" s="90"/>
      <c r="B163" s="91" t="s">
        <v>281</v>
      </c>
      <c r="C163" s="92" t="s">
        <v>380</v>
      </c>
      <c r="D163" s="181" t="s">
        <v>549</v>
      </c>
      <c r="E163" s="114">
        <v>10000202</v>
      </c>
      <c r="F163" s="399" t="s">
        <v>180</v>
      </c>
      <c r="G163" s="400"/>
      <c r="H163" s="400"/>
      <c r="I163" s="400"/>
      <c r="J163" s="400"/>
      <c r="K163" s="400"/>
      <c r="L163" s="401"/>
      <c r="M163" s="121">
        <v>26976.527999999998</v>
      </c>
      <c r="N163" s="72">
        <v>11559.118455369633</v>
      </c>
      <c r="O163" s="121"/>
      <c r="P163" s="72"/>
      <c r="Q163" s="94" t="s">
        <v>58</v>
      </c>
      <c r="R163" s="95" t="s">
        <v>32</v>
      </c>
      <c r="S163" s="95"/>
      <c r="T163" s="288">
        <f t="shared" si="61"/>
        <v>3</v>
      </c>
      <c r="U163" s="193">
        <f>+M163</f>
        <v>26976.527999999998</v>
      </c>
      <c r="V163" s="5">
        <f t="shared" si="62"/>
        <v>80929.584000000003</v>
      </c>
      <c r="W163" s="193">
        <f>+N163</f>
        <v>11559.118455369633</v>
      </c>
      <c r="X163" s="5">
        <f t="shared" si="63"/>
        <v>34677.355366108895</v>
      </c>
      <c r="Y163" s="4">
        <f t="shared" si="55"/>
        <v>3</v>
      </c>
      <c r="Z163" s="379">
        <v>3</v>
      </c>
    </row>
    <row r="164" spans="1:26" ht="24.9" customHeight="1" x14ac:dyDescent="0.25">
      <c r="A164" s="133" t="s">
        <v>182</v>
      </c>
      <c r="B164" s="118"/>
      <c r="C164" s="142"/>
      <c r="D164" s="187"/>
      <c r="E164" s="134"/>
      <c r="F164" s="396" t="s">
        <v>184</v>
      </c>
      <c r="G164" s="397"/>
      <c r="H164" s="397"/>
      <c r="I164" s="397"/>
      <c r="J164" s="397"/>
      <c r="K164" s="397"/>
      <c r="L164" s="398"/>
      <c r="M164" s="121"/>
      <c r="N164" s="72"/>
      <c r="O164" s="121"/>
      <c r="P164" s="72"/>
      <c r="Q164" s="122"/>
      <c r="R164" s="123"/>
      <c r="S164" s="123"/>
      <c r="T164" s="124">
        <f t="shared" si="61"/>
        <v>0</v>
      </c>
      <c r="U164" s="124"/>
      <c r="V164" s="7">
        <f t="shared" si="62"/>
        <v>0</v>
      </c>
      <c r="W164" s="124"/>
      <c r="X164" s="7">
        <f t="shared" si="63"/>
        <v>0</v>
      </c>
      <c r="Y164" s="289">
        <f t="shared" si="55"/>
        <v>0</v>
      </c>
      <c r="Z164" s="294">
        <v>0</v>
      </c>
    </row>
    <row r="165" spans="1:26" ht="24.9" customHeight="1" x14ac:dyDescent="0.25">
      <c r="A165" s="90"/>
      <c r="B165" s="91" t="s">
        <v>281</v>
      </c>
      <c r="C165" s="92" t="s">
        <v>381</v>
      </c>
      <c r="D165" s="181" t="s">
        <v>549</v>
      </c>
      <c r="E165" s="114">
        <v>10000203</v>
      </c>
      <c r="F165" s="399" t="s">
        <v>180</v>
      </c>
      <c r="G165" s="400"/>
      <c r="H165" s="400"/>
      <c r="I165" s="400"/>
      <c r="J165" s="400"/>
      <c r="K165" s="400"/>
      <c r="L165" s="401"/>
      <c r="M165" s="121">
        <v>27987.119999999999</v>
      </c>
      <c r="N165" s="72">
        <v>11737.267841790494</v>
      </c>
      <c r="O165" s="121"/>
      <c r="P165" s="72"/>
      <c r="Q165" s="94" t="s">
        <v>58</v>
      </c>
      <c r="R165" s="95" t="s">
        <v>32</v>
      </c>
      <c r="S165" s="95"/>
      <c r="T165" s="288">
        <f t="shared" si="61"/>
        <v>5</v>
      </c>
      <c r="U165" s="193">
        <f>+M165</f>
        <v>27987.119999999999</v>
      </c>
      <c r="V165" s="5">
        <f t="shared" si="62"/>
        <v>139935.6</v>
      </c>
      <c r="W165" s="193">
        <f>+N165</f>
        <v>11737.267841790494</v>
      </c>
      <c r="X165" s="5">
        <f t="shared" si="63"/>
        <v>58686.339208952471</v>
      </c>
      <c r="Y165" s="4">
        <f t="shared" si="55"/>
        <v>5</v>
      </c>
      <c r="Z165" s="379">
        <v>5</v>
      </c>
    </row>
    <row r="166" spans="1:26" ht="24.9" customHeight="1" x14ac:dyDescent="0.25">
      <c r="A166" s="29"/>
      <c r="B166" s="20" t="s">
        <v>266</v>
      </c>
      <c r="C166" s="33" t="s">
        <v>433</v>
      </c>
      <c r="D166" s="181" t="s">
        <v>549</v>
      </c>
      <c r="E166" s="32" t="s">
        <v>251</v>
      </c>
      <c r="F166" s="399" t="s">
        <v>250</v>
      </c>
      <c r="G166" s="400"/>
      <c r="H166" s="400"/>
      <c r="I166" s="400"/>
      <c r="J166" s="400"/>
      <c r="K166" s="400"/>
      <c r="L166" s="401"/>
      <c r="M166" s="121"/>
      <c r="N166" s="72"/>
      <c r="O166" s="121"/>
      <c r="P166" s="72"/>
      <c r="Q166" s="23" t="s">
        <v>58</v>
      </c>
      <c r="R166" s="24" t="s">
        <v>32</v>
      </c>
      <c r="S166" s="28"/>
      <c r="T166" s="288">
        <f t="shared" si="61"/>
        <v>9</v>
      </c>
      <c r="U166" s="195"/>
      <c r="V166" s="5">
        <f t="shared" si="62"/>
        <v>0</v>
      </c>
      <c r="W166" s="194"/>
      <c r="X166" s="5">
        <f t="shared" si="63"/>
        <v>0</v>
      </c>
      <c r="Y166" s="4">
        <f t="shared" si="55"/>
        <v>9</v>
      </c>
      <c r="Z166" s="379">
        <v>9</v>
      </c>
    </row>
    <row r="167" spans="1:26" ht="24.9" customHeight="1" x14ac:dyDescent="0.25">
      <c r="A167" s="133" t="s">
        <v>55</v>
      </c>
      <c r="B167" s="118"/>
      <c r="C167" s="119"/>
      <c r="D167" s="178"/>
      <c r="E167" s="134"/>
      <c r="F167" s="396" t="s">
        <v>56</v>
      </c>
      <c r="G167" s="397"/>
      <c r="H167" s="397"/>
      <c r="I167" s="397"/>
      <c r="J167" s="397"/>
      <c r="K167" s="397"/>
      <c r="L167" s="398"/>
      <c r="M167" s="121"/>
      <c r="N167" s="72"/>
      <c r="O167" s="121"/>
      <c r="P167" s="72"/>
      <c r="Q167" s="135"/>
      <c r="R167" s="123"/>
      <c r="S167" s="123"/>
      <c r="T167" s="124">
        <f t="shared" si="61"/>
        <v>0</v>
      </c>
      <c r="U167" s="124"/>
      <c r="V167" s="7">
        <f t="shared" si="62"/>
        <v>0</v>
      </c>
      <c r="W167" s="124"/>
      <c r="X167" s="7">
        <f t="shared" si="63"/>
        <v>0</v>
      </c>
      <c r="Y167" s="289">
        <f t="shared" si="55"/>
        <v>0</v>
      </c>
      <c r="Z167" s="294">
        <v>0</v>
      </c>
    </row>
    <row r="168" spans="1:26" ht="24.9" customHeight="1" x14ac:dyDescent="0.25">
      <c r="A168" s="133" t="s">
        <v>94</v>
      </c>
      <c r="B168" s="118"/>
      <c r="C168" s="119"/>
      <c r="D168" s="178"/>
      <c r="E168" s="134"/>
      <c r="F168" s="396" t="s">
        <v>188</v>
      </c>
      <c r="G168" s="397"/>
      <c r="H168" s="397"/>
      <c r="I168" s="397"/>
      <c r="J168" s="397"/>
      <c r="K168" s="397"/>
      <c r="L168" s="398"/>
      <c r="M168" s="121"/>
      <c r="N168" s="72"/>
      <c r="O168" s="121"/>
      <c r="P168" s="72"/>
      <c r="Q168" s="135"/>
      <c r="R168" s="123"/>
      <c r="S168" s="123"/>
      <c r="T168" s="124">
        <f t="shared" si="61"/>
        <v>0</v>
      </c>
      <c r="U168" s="124"/>
      <c r="V168" s="7">
        <f t="shared" si="62"/>
        <v>0</v>
      </c>
      <c r="W168" s="124"/>
      <c r="X168" s="7">
        <f t="shared" si="63"/>
        <v>0</v>
      </c>
      <c r="Y168" s="289">
        <f t="shared" si="55"/>
        <v>0</v>
      </c>
      <c r="Z168" s="294">
        <v>0</v>
      </c>
    </row>
    <row r="169" spans="1:26" ht="24.9" customHeight="1" x14ac:dyDescent="0.25">
      <c r="A169" s="29"/>
      <c r="B169" s="20" t="s">
        <v>282</v>
      </c>
      <c r="C169" s="22" t="s">
        <v>382</v>
      </c>
      <c r="D169" s="184" t="s">
        <v>558</v>
      </c>
      <c r="E169" s="65">
        <v>10000436</v>
      </c>
      <c r="F169" s="399" t="s">
        <v>231</v>
      </c>
      <c r="G169" s="400"/>
      <c r="H169" s="400"/>
      <c r="I169" s="400"/>
      <c r="J169" s="400"/>
      <c r="K169" s="400"/>
      <c r="L169" s="401"/>
      <c r="M169" s="121">
        <v>850.54529999999988</v>
      </c>
      <c r="N169" s="72">
        <v>1316.9987763862216</v>
      </c>
      <c r="O169" s="121"/>
      <c r="P169" s="72"/>
      <c r="Q169" s="23" t="s">
        <v>58</v>
      </c>
      <c r="R169" s="24" t="s">
        <v>32</v>
      </c>
      <c r="S169" s="28"/>
      <c r="T169" s="288">
        <f t="shared" si="61"/>
        <v>64</v>
      </c>
      <c r="U169" s="194">
        <f>+M169</f>
        <v>850.54529999999988</v>
      </c>
      <c r="V169" s="5">
        <f t="shared" si="62"/>
        <v>54434.899199999993</v>
      </c>
      <c r="W169" s="194">
        <f>+N169</f>
        <v>1316.9987763862216</v>
      </c>
      <c r="X169" s="5">
        <f t="shared" si="63"/>
        <v>84287.921688718183</v>
      </c>
      <c r="Y169" s="4">
        <f t="shared" si="55"/>
        <v>64</v>
      </c>
      <c r="Z169" s="379">
        <v>64</v>
      </c>
    </row>
    <row r="170" spans="1:26" ht="24.9" customHeight="1" x14ac:dyDescent="0.25">
      <c r="A170" s="29"/>
      <c r="B170" s="20" t="s">
        <v>108</v>
      </c>
      <c r="C170" s="22" t="s">
        <v>383</v>
      </c>
      <c r="D170" s="184" t="s">
        <v>558</v>
      </c>
      <c r="E170" s="65">
        <v>10000437</v>
      </c>
      <c r="F170" s="399" t="s">
        <v>185</v>
      </c>
      <c r="G170" s="400"/>
      <c r="H170" s="400"/>
      <c r="I170" s="400"/>
      <c r="J170" s="400"/>
      <c r="K170" s="400"/>
      <c r="L170" s="401"/>
      <c r="M170" s="121">
        <v>944.84059999999999</v>
      </c>
      <c r="N170" s="72">
        <v>1316.9987763862216</v>
      </c>
      <c r="O170" s="121"/>
      <c r="P170" s="72"/>
      <c r="Q170" s="23" t="s">
        <v>58</v>
      </c>
      <c r="R170" s="24" t="s">
        <v>32</v>
      </c>
      <c r="S170" s="28"/>
      <c r="T170" s="288">
        <f t="shared" si="61"/>
        <v>33</v>
      </c>
      <c r="U170" s="194">
        <f>+M170</f>
        <v>944.84059999999999</v>
      </c>
      <c r="V170" s="5">
        <f t="shared" si="62"/>
        <v>31179.739799999999</v>
      </c>
      <c r="W170" s="194">
        <f>+N170</f>
        <v>1316.9987763862216</v>
      </c>
      <c r="X170" s="5">
        <f t="shared" si="63"/>
        <v>43460.959620745314</v>
      </c>
      <c r="Y170" s="4">
        <f t="shared" si="55"/>
        <v>33</v>
      </c>
      <c r="Z170" s="379">
        <v>33</v>
      </c>
    </row>
    <row r="171" spans="1:26" ht="24.9" customHeight="1" x14ac:dyDescent="0.25">
      <c r="A171" s="29"/>
      <c r="B171" s="20" t="s">
        <v>283</v>
      </c>
      <c r="C171" s="22" t="s">
        <v>384</v>
      </c>
      <c r="D171" s="184" t="s">
        <v>558</v>
      </c>
      <c r="E171" s="25">
        <v>10000438</v>
      </c>
      <c r="F171" s="399" t="s">
        <v>186</v>
      </c>
      <c r="G171" s="400"/>
      <c r="H171" s="400"/>
      <c r="I171" s="400"/>
      <c r="J171" s="400"/>
      <c r="K171" s="400"/>
      <c r="L171" s="401"/>
      <c r="M171" s="121">
        <v>1228.6218999999999</v>
      </c>
      <c r="N171" s="72">
        <v>1316.9987763862216</v>
      </c>
      <c r="O171" s="121"/>
      <c r="P171" s="72"/>
      <c r="Q171" s="23" t="s">
        <v>58</v>
      </c>
      <c r="R171" s="24" t="s">
        <v>32</v>
      </c>
      <c r="S171" s="28"/>
      <c r="T171" s="288">
        <f t="shared" si="61"/>
        <v>0</v>
      </c>
      <c r="U171" s="195">
        <f>+M171</f>
        <v>1228.6218999999999</v>
      </c>
      <c r="V171" s="5">
        <f t="shared" ref="V171:V202" si="64">+U171*T171</f>
        <v>0</v>
      </c>
      <c r="W171" s="194">
        <f>+N171</f>
        <v>1316.9987763862216</v>
      </c>
      <c r="X171" s="5">
        <f t="shared" ref="X171:X202" si="65">+W171*T171</f>
        <v>0</v>
      </c>
      <c r="Y171" s="4">
        <f t="shared" si="55"/>
        <v>0</v>
      </c>
      <c r="Z171" s="379">
        <v>0</v>
      </c>
    </row>
    <row r="172" spans="1:26" ht="24.9" customHeight="1" x14ac:dyDescent="0.25">
      <c r="A172" s="133" t="s">
        <v>87</v>
      </c>
      <c r="B172" s="118"/>
      <c r="C172" s="119"/>
      <c r="D172" s="178"/>
      <c r="E172" s="134"/>
      <c r="F172" s="396" t="s">
        <v>187</v>
      </c>
      <c r="G172" s="397"/>
      <c r="H172" s="397"/>
      <c r="I172" s="397"/>
      <c r="J172" s="397"/>
      <c r="K172" s="397"/>
      <c r="L172" s="398"/>
      <c r="M172" s="121"/>
      <c r="N172" s="72"/>
      <c r="O172" s="121"/>
      <c r="P172" s="72"/>
      <c r="Q172" s="135"/>
      <c r="R172" s="123"/>
      <c r="S172" s="123"/>
      <c r="T172" s="124">
        <f t="shared" si="61"/>
        <v>0</v>
      </c>
      <c r="U172" s="124"/>
      <c r="V172" s="7">
        <f t="shared" si="64"/>
        <v>0</v>
      </c>
      <c r="W172" s="124"/>
      <c r="X172" s="7">
        <f t="shared" si="65"/>
        <v>0</v>
      </c>
      <c r="Y172" s="289">
        <f t="shared" si="55"/>
        <v>0</v>
      </c>
      <c r="Z172" s="294">
        <v>0</v>
      </c>
    </row>
    <row r="173" spans="1:26" ht="24.9" customHeight="1" x14ac:dyDescent="0.25">
      <c r="A173" s="29"/>
      <c r="B173" s="20" t="s">
        <v>284</v>
      </c>
      <c r="C173" s="33" t="s">
        <v>434</v>
      </c>
      <c r="D173" s="184" t="s">
        <v>558</v>
      </c>
      <c r="E173" s="32" t="s">
        <v>253</v>
      </c>
      <c r="F173" s="399" t="s">
        <v>252</v>
      </c>
      <c r="G173" s="400"/>
      <c r="H173" s="400"/>
      <c r="I173" s="400"/>
      <c r="J173" s="400"/>
      <c r="K173" s="400"/>
      <c r="L173" s="401"/>
      <c r="M173" s="121">
        <v>0</v>
      </c>
      <c r="N173" s="72"/>
      <c r="O173" s="121"/>
      <c r="P173" s="72"/>
      <c r="Q173" s="36" t="s">
        <v>58</v>
      </c>
      <c r="R173" s="37" t="s">
        <v>32</v>
      </c>
      <c r="S173" s="59"/>
      <c r="T173" s="288">
        <f t="shared" ref="T173:T202" si="66">Y173</f>
        <v>315</v>
      </c>
      <c r="U173" s="195"/>
      <c r="V173" s="5">
        <f t="shared" si="64"/>
        <v>0</v>
      </c>
      <c r="W173" s="194"/>
      <c r="X173" s="5">
        <f t="shared" si="65"/>
        <v>0</v>
      </c>
      <c r="Y173" s="4">
        <f t="shared" si="55"/>
        <v>315</v>
      </c>
      <c r="Z173" s="379">
        <v>315</v>
      </c>
    </row>
    <row r="174" spans="1:26" ht="24.9" customHeight="1" x14ac:dyDescent="0.25">
      <c r="A174" s="133" t="s">
        <v>189</v>
      </c>
      <c r="B174" s="118"/>
      <c r="C174" s="119"/>
      <c r="D174" s="178"/>
      <c r="E174" s="134"/>
      <c r="F174" s="396" t="s">
        <v>190</v>
      </c>
      <c r="G174" s="397"/>
      <c r="H174" s="397"/>
      <c r="I174" s="397"/>
      <c r="J174" s="397"/>
      <c r="K174" s="397"/>
      <c r="L174" s="398"/>
      <c r="M174" s="121"/>
      <c r="N174" s="72"/>
      <c r="O174" s="121"/>
      <c r="P174" s="72"/>
      <c r="Q174" s="135"/>
      <c r="R174" s="123"/>
      <c r="S174" s="123"/>
      <c r="T174" s="124">
        <f t="shared" si="66"/>
        <v>0</v>
      </c>
      <c r="U174" s="124"/>
      <c r="V174" s="7">
        <f t="shared" si="64"/>
        <v>0</v>
      </c>
      <c r="W174" s="124"/>
      <c r="X174" s="7">
        <f t="shared" si="65"/>
        <v>0</v>
      </c>
      <c r="Y174" s="289">
        <f t="shared" si="55"/>
        <v>0</v>
      </c>
      <c r="Z174" s="294">
        <v>0</v>
      </c>
    </row>
    <row r="175" spans="1:26" ht="24.9" customHeight="1" x14ac:dyDescent="0.25">
      <c r="A175" s="133" t="s">
        <v>194</v>
      </c>
      <c r="B175" s="118"/>
      <c r="C175" s="119"/>
      <c r="D175" s="178"/>
      <c r="E175" s="134"/>
      <c r="F175" s="396" t="s">
        <v>195</v>
      </c>
      <c r="G175" s="397"/>
      <c r="H175" s="397"/>
      <c r="I175" s="397"/>
      <c r="J175" s="397"/>
      <c r="K175" s="397"/>
      <c r="L175" s="398"/>
      <c r="M175" s="121"/>
      <c r="N175" s="72"/>
      <c r="O175" s="121"/>
      <c r="P175" s="72"/>
      <c r="Q175" s="135"/>
      <c r="R175" s="123"/>
      <c r="S175" s="123"/>
      <c r="T175" s="124">
        <f t="shared" si="66"/>
        <v>0</v>
      </c>
      <c r="U175" s="124"/>
      <c r="V175" s="7">
        <f t="shared" si="64"/>
        <v>0</v>
      </c>
      <c r="W175" s="124"/>
      <c r="X175" s="7">
        <f t="shared" si="65"/>
        <v>0</v>
      </c>
      <c r="Y175" s="289">
        <f t="shared" si="55"/>
        <v>0</v>
      </c>
      <c r="Z175" s="294">
        <v>0</v>
      </c>
    </row>
    <row r="176" spans="1:26" ht="24.9" customHeight="1" x14ac:dyDescent="0.25">
      <c r="A176" s="104"/>
      <c r="B176" s="91" t="s">
        <v>285</v>
      </c>
      <c r="C176" s="96" t="s">
        <v>435</v>
      </c>
      <c r="D176" s="184" t="s">
        <v>558</v>
      </c>
      <c r="E176" s="93">
        <v>10000451</v>
      </c>
      <c r="F176" s="399" t="s">
        <v>193</v>
      </c>
      <c r="G176" s="400"/>
      <c r="H176" s="400"/>
      <c r="I176" s="400"/>
      <c r="J176" s="400"/>
      <c r="K176" s="400"/>
      <c r="L176" s="401"/>
      <c r="M176" s="121">
        <v>151.92760000000001</v>
      </c>
      <c r="N176" s="72"/>
      <c r="O176" s="121"/>
      <c r="P176" s="72"/>
      <c r="Q176" s="115" t="s">
        <v>58</v>
      </c>
      <c r="R176" s="116" t="s">
        <v>32</v>
      </c>
      <c r="S176" s="116"/>
      <c r="T176" s="288">
        <f t="shared" si="66"/>
        <v>64</v>
      </c>
      <c r="U176" s="193">
        <f>+M176</f>
        <v>151.92760000000001</v>
      </c>
      <c r="V176" s="5">
        <f t="shared" si="64"/>
        <v>9723.3664000000008</v>
      </c>
      <c r="W176" s="193"/>
      <c r="X176" s="5">
        <f t="shared" si="65"/>
        <v>0</v>
      </c>
      <c r="Y176" s="4">
        <f t="shared" si="55"/>
        <v>64</v>
      </c>
      <c r="Z176" s="379">
        <v>64</v>
      </c>
    </row>
    <row r="177" spans="1:26" ht="24.9" customHeight="1" x14ac:dyDescent="0.25">
      <c r="A177" s="29"/>
      <c r="B177" s="20" t="s">
        <v>286</v>
      </c>
      <c r="C177" s="22" t="s">
        <v>436</v>
      </c>
      <c r="D177" s="184" t="s">
        <v>558</v>
      </c>
      <c r="E177" s="25">
        <v>10000453</v>
      </c>
      <c r="F177" s="399" t="s">
        <v>191</v>
      </c>
      <c r="G177" s="400"/>
      <c r="H177" s="400"/>
      <c r="I177" s="400"/>
      <c r="J177" s="400"/>
      <c r="K177" s="400"/>
      <c r="L177" s="401"/>
      <c r="M177" s="121">
        <v>177.15609999999998</v>
      </c>
      <c r="N177" s="72"/>
      <c r="O177" s="121"/>
      <c r="P177" s="72"/>
      <c r="Q177" s="36" t="s">
        <v>58</v>
      </c>
      <c r="R177" s="37" t="s">
        <v>32</v>
      </c>
      <c r="S177" s="59"/>
      <c r="T177" s="288">
        <f t="shared" si="66"/>
        <v>33</v>
      </c>
      <c r="U177" s="194">
        <f>+M177</f>
        <v>177.15609999999998</v>
      </c>
      <c r="V177" s="5">
        <f t="shared" si="64"/>
        <v>5846.1512999999995</v>
      </c>
      <c r="W177" s="194"/>
      <c r="X177" s="5">
        <f t="shared" si="65"/>
        <v>0</v>
      </c>
      <c r="Y177" s="4">
        <f t="shared" si="55"/>
        <v>33</v>
      </c>
      <c r="Z177" s="379">
        <v>33</v>
      </c>
    </row>
    <row r="178" spans="1:26" ht="24.9" customHeight="1" x14ac:dyDescent="0.25">
      <c r="A178" s="29"/>
      <c r="B178" s="20" t="s">
        <v>287</v>
      </c>
      <c r="C178" s="22" t="s">
        <v>437</v>
      </c>
      <c r="D178" s="184" t="s">
        <v>558</v>
      </c>
      <c r="E178" s="25">
        <v>10000455</v>
      </c>
      <c r="F178" s="399" t="s">
        <v>192</v>
      </c>
      <c r="G178" s="400"/>
      <c r="H178" s="400"/>
      <c r="I178" s="400"/>
      <c r="J178" s="400"/>
      <c r="K178" s="400"/>
      <c r="L178" s="401"/>
      <c r="M178" s="121">
        <v>191.85759999999999</v>
      </c>
      <c r="N178" s="72"/>
      <c r="O178" s="121"/>
      <c r="P178" s="72"/>
      <c r="Q178" s="36" t="s">
        <v>58</v>
      </c>
      <c r="R178" s="37" t="s">
        <v>32</v>
      </c>
      <c r="S178" s="59"/>
      <c r="T178" s="288">
        <f t="shared" si="66"/>
        <v>0</v>
      </c>
      <c r="U178" s="194">
        <f>+M178</f>
        <v>191.85759999999999</v>
      </c>
      <c r="V178" s="5">
        <f t="shared" si="64"/>
        <v>0</v>
      </c>
      <c r="W178" s="194"/>
      <c r="X178" s="5">
        <f t="shared" si="65"/>
        <v>0</v>
      </c>
      <c r="Y178" s="4">
        <f t="shared" si="55"/>
        <v>0</v>
      </c>
      <c r="Z178" s="379">
        <v>0</v>
      </c>
    </row>
    <row r="179" spans="1:26" ht="26.25" customHeight="1" x14ac:dyDescent="0.25">
      <c r="A179" s="133" t="s">
        <v>105</v>
      </c>
      <c r="B179" s="118"/>
      <c r="C179" s="142"/>
      <c r="D179" s="187"/>
      <c r="E179" s="134"/>
      <c r="F179" s="396" t="s">
        <v>196</v>
      </c>
      <c r="G179" s="397"/>
      <c r="H179" s="397"/>
      <c r="I179" s="397"/>
      <c r="J179" s="397"/>
      <c r="K179" s="397"/>
      <c r="L179" s="398"/>
      <c r="M179" s="121"/>
      <c r="N179" s="72"/>
      <c r="O179" s="121"/>
      <c r="P179" s="72"/>
      <c r="Q179" s="143"/>
      <c r="R179" s="144"/>
      <c r="S179" s="144"/>
      <c r="T179" s="124">
        <f t="shared" si="66"/>
        <v>0</v>
      </c>
      <c r="U179" s="124"/>
      <c r="V179" s="7">
        <f t="shared" si="64"/>
        <v>0</v>
      </c>
      <c r="W179" s="124"/>
      <c r="X179" s="7">
        <f t="shared" si="65"/>
        <v>0</v>
      </c>
      <c r="Y179" s="289">
        <f t="shared" si="55"/>
        <v>0</v>
      </c>
      <c r="Z179" s="294">
        <v>0</v>
      </c>
    </row>
    <row r="180" spans="1:26" ht="26.25" customHeight="1" x14ac:dyDescent="0.25">
      <c r="A180" s="133" t="s">
        <v>103</v>
      </c>
      <c r="B180" s="118"/>
      <c r="C180" s="142"/>
      <c r="D180" s="187"/>
      <c r="E180" s="134"/>
      <c r="F180" s="396" t="s">
        <v>197</v>
      </c>
      <c r="G180" s="397"/>
      <c r="H180" s="397"/>
      <c r="I180" s="397"/>
      <c r="J180" s="397"/>
      <c r="K180" s="397"/>
      <c r="L180" s="398"/>
      <c r="M180" s="121"/>
      <c r="N180" s="72"/>
      <c r="O180" s="121"/>
      <c r="P180" s="72"/>
      <c r="Q180" s="143"/>
      <c r="R180" s="144"/>
      <c r="S180" s="144"/>
      <c r="T180" s="124">
        <f t="shared" si="66"/>
        <v>0</v>
      </c>
      <c r="U180" s="124"/>
      <c r="V180" s="7">
        <f t="shared" si="64"/>
        <v>0</v>
      </c>
      <c r="W180" s="124"/>
      <c r="X180" s="7">
        <f t="shared" si="65"/>
        <v>0</v>
      </c>
      <c r="Y180" s="289">
        <f t="shared" si="55"/>
        <v>0</v>
      </c>
      <c r="Z180" s="294">
        <v>0</v>
      </c>
    </row>
    <row r="181" spans="1:26" ht="26.25" customHeight="1" x14ac:dyDescent="0.25">
      <c r="A181" s="104"/>
      <c r="B181" s="91" t="s">
        <v>288</v>
      </c>
      <c r="C181" s="113" t="s">
        <v>385</v>
      </c>
      <c r="D181" s="113"/>
      <c r="E181" s="93">
        <v>10000126</v>
      </c>
      <c r="F181" s="399" t="s">
        <v>198</v>
      </c>
      <c r="G181" s="400"/>
      <c r="H181" s="400"/>
      <c r="I181" s="400"/>
      <c r="J181" s="400"/>
      <c r="K181" s="400"/>
      <c r="L181" s="401"/>
      <c r="M181" s="121">
        <v>157720.06599999999</v>
      </c>
      <c r="N181" s="72">
        <v>27257.653565628851</v>
      </c>
      <c r="O181" s="121"/>
      <c r="P181" s="72"/>
      <c r="Q181" s="115" t="s">
        <v>58</v>
      </c>
      <c r="R181" s="116" t="s">
        <v>32</v>
      </c>
      <c r="S181" s="116"/>
      <c r="T181" s="288">
        <f t="shared" si="66"/>
        <v>5</v>
      </c>
      <c r="U181" s="193">
        <f>+M181</f>
        <v>157720.06599999999</v>
      </c>
      <c r="V181" s="5">
        <f t="shared" si="64"/>
        <v>788600.33</v>
      </c>
      <c r="W181" s="193">
        <f>+N181</f>
        <v>27257.653565628851</v>
      </c>
      <c r="X181" s="5">
        <f t="shared" si="65"/>
        <v>136288.26782814425</v>
      </c>
      <c r="Y181" s="4">
        <f t="shared" si="55"/>
        <v>5</v>
      </c>
      <c r="Z181" s="379">
        <v>5</v>
      </c>
    </row>
    <row r="182" spans="1:26" ht="26.25" customHeight="1" x14ac:dyDescent="0.25">
      <c r="A182" s="133" t="s">
        <v>104</v>
      </c>
      <c r="B182" s="118"/>
      <c r="C182" s="142"/>
      <c r="D182" s="187"/>
      <c r="E182" s="134"/>
      <c r="F182" s="396" t="s">
        <v>199</v>
      </c>
      <c r="G182" s="397"/>
      <c r="H182" s="397"/>
      <c r="I182" s="397"/>
      <c r="J182" s="397"/>
      <c r="K182" s="397"/>
      <c r="L182" s="398"/>
      <c r="M182" s="121"/>
      <c r="N182" s="72"/>
      <c r="O182" s="121"/>
      <c r="P182" s="72"/>
      <c r="Q182" s="143"/>
      <c r="R182" s="144"/>
      <c r="S182" s="144"/>
      <c r="T182" s="124">
        <f t="shared" si="66"/>
        <v>0</v>
      </c>
      <c r="U182" s="124"/>
      <c r="V182" s="7">
        <f t="shared" si="64"/>
        <v>0</v>
      </c>
      <c r="W182" s="124"/>
      <c r="X182" s="7">
        <f t="shared" si="65"/>
        <v>0</v>
      </c>
      <c r="Y182" s="289">
        <f t="shared" si="55"/>
        <v>0</v>
      </c>
      <c r="Z182" s="294">
        <v>0</v>
      </c>
    </row>
    <row r="183" spans="1:26" ht="26.25" customHeight="1" x14ac:dyDescent="0.25">
      <c r="A183" s="104"/>
      <c r="B183" s="91" t="s">
        <v>289</v>
      </c>
      <c r="C183" s="113" t="s">
        <v>386</v>
      </c>
      <c r="D183" s="113"/>
      <c r="E183" s="93">
        <v>10000648</v>
      </c>
      <c r="F183" s="399" t="s">
        <v>200</v>
      </c>
      <c r="G183" s="400"/>
      <c r="H183" s="400"/>
      <c r="I183" s="400"/>
      <c r="J183" s="400"/>
      <c r="K183" s="400"/>
      <c r="L183" s="401"/>
      <c r="M183" s="121">
        <v>174775.11799999999</v>
      </c>
      <c r="N183" s="72">
        <v>27388.628872700734</v>
      </c>
      <c r="O183" s="121"/>
      <c r="P183" s="72"/>
      <c r="Q183" s="115" t="s">
        <v>58</v>
      </c>
      <c r="R183" s="116" t="s">
        <v>32</v>
      </c>
      <c r="S183" s="116"/>
      <c r="T183" s="288">
        <f t="shared" si="66"/>
        <v>2</v>
      </c>
      <c r="U183" s="193">
        <f>+M183</f>
        <v>174775.11799999999</v>
      </c>
      <c r="V183" s="5">
        <f t="shared" si="64"/>
        <v>349550.23599999998</v>
      </c>
      <c r="W183" s="193">
        <f>+N183</f>
        <v>27388.628872700734</v>
      </c>
      <c r="X183" s="5">
        <f t="shared" si="65"/>
        <v>54777.257745401468</v>
      </c>
      <c r="Y183" s="4">
        <f t="shared" si="55"/>
        <v>2</v>
      </c>
      <c r="Z183" s="379">
        <v>2</v>
      </c>
    </row>
    <row r="184" spans="1:26" ht="26.25" customHeight="1" x14ac:dyDescent="0.25">
      <c r="A184" s="133" t="s">
        <v>122</v>
      </c>
      <c r="B184" s="118"/>
      <c r="C184" s="142"/>
      <c r="D184" s="187"/>
      <c r="E184" s="134"/>
      <c r="F184" s="396" t="s">
        <v>201</v>
      </c>
      <c r="G184" s="397"/>
      <c r="H184" s="397"/>
      <c r="I184" s="397"/>
      <c r="J184" s="397"/>
      <c r="K184" s="397"/>
      <c r="L184" s="398"/>
      <c r="M184" s="121"/>
      <c r="N184" s="72"/>
      <c r="O184" s="121"/>
      <c r="P184" s="72"/>
      <c r="Q184" s="143"/>
      <c r="R184" s="144"/>
      <c r="S184" s="144"/>
      <c r="T184" s="124">
        <f t="shared" si="66"/>
        <v>0</v>
      </c>
      <c r="U184" s="124"/>
      <c r="V184" s="7">
        <f t="shared" si="64"/>
        <v>0</v>
      </c>
      <c r="W184" s="124"/>
      <c r="X184" s="7">
        <f t="shared" si="65"/>
        <v>0</v>
      </c>
      <c r="Y184" s="289">
        <f t="shared" si="55"/>
        <v>0</v>
      </c>
      <c r="Z184" s="294">
        <v>0</v>
      </c>
    </row>
    <row r="185" spans="1:26" ht="26.25" customHeight="1" x14ac:dyDescent="0.25">
      <c r="A185" s="104"/>
      <c r="B185" s="91" t="s">
        <v>290</v>
      </c>
      <c r="C185" s="113" t="s">
        <v>387</v>
      </c>
      <c r="D185" s="113"/>
      <c r="E185" s="110" t="s">
        <v>254</v>
      </c>
      <c r="F185" s="399" t="s">
        <v>202</v>
      </c>
      <c r="G185" s="400"/>
      <c r="H185" s="400"/>
      <c r="I185" s="400"/>
      <c r="J185" s="400"/>
      <c r="K185" s="400"/>
      <c r="L185" s="401"/>
      <c r="M185" s="121">
        <v>220870.67799999999</v>
      </c>
      <c r="N185" s="72">
        <v>27565.30643161188</v>
      </c>
      <c r="O185" s="121"/>
      <c r="P185" s="72"/>
      <c r="Q185" s="115" t="s">
        <v>58</v>
      </c>
      <c r="R185" s="116" t="s">
        <v>32</v>
      </c>
      <c r="S185" s="116"/>
      <c r="T185" s="288">
        <f t="shared" si="66"/>
        <v>2</v>
      </c>
      <c r="U185" s="193">
        <f>+M185</f>
        <v>220870.67799999999</v>
      </c>
      <c r="V185" s="5">
        <f t="shared" si="64"/>
        <v>441741.35599999997</v>
      </c>
      <c r="W185" s="193">
        <f>+N185</f>
        <v>27565.30643161188</v>
      </c>
      <c r="X185" s="5">
        <f t="shared" si="65"/>
        <v>55130.61286322376</v>
      </c>
      <c r="Y185" s="4">
        <f t="shared" si="55"/>
        <v>2</v>
      </c>
      <c r="Z185" s="379">
        <v>2</v>
      </c>
    </row>
    <row r="186" spans="1:26" ht="26.25" customHeight="1" x14ac:dyDescent="0.25">
      <c r="A186" s="133" t="s">
        <v>121</v>
      </c>
      <c r="B186" s="118"/>
      <c r="C186" s="142"/>
      <c r="D186" s="187"/>
      <c r="E186" s="134"/>
      <c r="F186" s="396" t="s">
        <v>203</v>
      </c>
      <c r="G186" s="397"/>
      <c r="H186" s="397"/>
      <c r="I186" s="397"/>
      <c r="J186" s="397"/>
      <c r="K186" s="397"/>
      <c r="L186" s="398"/>
      <c r="M186" s="121"/>
      <c r="N186" s="72"/>
      <c r="O186" s="121"/>
      <c r="P186" s="72"/>
      <c r="Q186" s="143"/>
      <c r="R186" s="144"/>
      <c r="S186" s="144"/>
      <c r="T186" s="124">
        <f t="shared" si="66"/>
        <v>0</v>
      </c>
      <c r="U186" s="124"/>
      <c r="V186" s="7">
        <f t="shared" si="64"/>
        <v>0</v>
      </c>
      <c r="W186" s="124"/>
      <c r="X186" s="7">
        <f t="shared" si="65"/>
        <v>0</v>
      </c>
      <c r="Y186" s="289">
        <f t="shared" si="55"/>
        <v>0</v>
      </c>
      <c r="Z186" s="294">
        <v>0</v>
      </c>
    </row>
    <row r="187" spans="1:26" ht="26.25" customHeight="1" x14ac:dyDescent="0.25">
      <c r="A187" s="104"/>
      <c r="B187" s="91" t="s">
        <v>228</v>
      </c>
      <c r="C187" s="113" t="s">
        <v>388</v>
      </c>
      <c r="D187" s="113"/>
      <c r="E187" s="93">
        <v>10000130</v>
      </c>
      <c r="F187" s="399" t="s">
        <v>232</v>
      </c>
      <c r="G187" s="400"/>
      <c r="H187" s="400"/>
      <c r="I187" s="400"/>
      <c r="J187" s="400"/>
      <c r="K187" s="400"/>
      <c r="L187" s="401"/>
      <c r="M187" s="121">
        <v>370642.16000000003</v>
      </c>
      <c r="N187" s="72">
        <v>28326.544174558403</v>
      </c>
      <c r="O187" s="121"/>
      <c r="P187" s="72"/>
      <c r="Q187" s="115" t="s">
        <v>58</v>
      </c>
      <c r="R187" s="116" t="s">
        <v>32</v>
      </c>
      <c r="S187" s="116"/>
      <c r="T187" s="288">
        <f t="shared" si="66"/>
        <v>16</v>
      </c>
      <c r="U187" s="193">
        <f>+M187</f>
        <v>370642.16000000003</v>
      </c>
      <c r="V187" s="5">
        <f t="shared" si="64"/>
        <v>5930274.5600000005</v>
      </c>
      <c r="W187" s="193">
        <f>+N187</f>
        <v>28326.544174558403</v>
      </c>
      <c r="X187" s="5">
        <f t="shared" si="65"/>
        <v>453224.70679293445</v>
      </c>
      <c r="Y187" s="4">
        <f t="shared" si="55"/>
        <v>16</v>
      </c>
      <c r="Z187" s="379">
        <v>16</v>
      </c>
    </row>
    <row r="188" spans="1:26" ht="24.9" customHeight="1" x14ac:dyDescent="0.25">
      <c r="A188" s="133" t="s">
        <v>206</v>
      </c>
      <c r="B188" s="118"/>
      <c r="C188" s="119"/>
      <c r="D188" s="178"/>
      <c r="E188" s="134"/>
      <c r="F188" s="396" t="s">
        <v>207</v>
      </c>
      <c r="G188" s="397"/>
      <c r="H188" s="397"/>
      <c r="I188" s="397"/>
      <c r="J188" s="397"/>
      <c r="K188" s="397"/>
      <c r="L188" s="398"/>
      <c r="M188" s="121"/>
      <c r="N188" s="72"/>
      <c r="O188" s="121"/>
      <c r="P188" s="72"/>
      <c r="Q188" s="135"/>
      <c r="R188" s="122"/>
      <c r="S188" s="122"/>
      <c r="T188" s="124">
        <f t="shared" si="66"/>
        <v>0</v>
      </c>
      <c r="U188" s="124"/>
      <c r="V188" s="7">
        <f t="shared" si="64"/>
        <v>0</v>
      </c>
      <c r="W188" s="124"/>
      <c r="X188" s="7">
        <f t="shared" si="65"/>
        <v>0</v>
      </c>
      <c r="Y188" s="289">
        <f t="shared" si="55"/>
        <v>0</v>
      </c>
      <c r="Z188" s="294">
        <v>0</v>
      </c>
    </row>
    <row r="189" spans="1:26" ht="24.9" customHeight="1" x14ac:dyDescent="0.25">
      <c r="A189" s="133" t="s">
        <v>204</v>
      </c>
      <c r="B189" s="118"/>
      <c r="C189" s="142"/>
      <c r="D189" s="187"/>
      <c r="E189" s="134"/>
      <c r="F189" s="396" t="s">
        <v>205</v>
      </c>
      <c r="G189" s="397"/>
      <c r="H189" s="397"/>
      <c r="I189" s="397"/>
      <c r="J189" s="397"/>
      <c r="K189" s="397"/>
      <c r="L189" s="398"/>
      <c r="M189" s="121"/>
      <c r="N189" s="72"/>
      <c r="O189" s="121"/>
      <c r="P189" s="72"/>
      <c r="Q189" s="135"/>
      <c r="R189" s="122"/>
      <c r="S189" s="122"/>
      <c r="T189" s="124">
        <f t="shared" si="66"/>
        <v>0</v>
      </c>
      <c r="U189" s="124"/>
      <c r="V189" s="7">
        <f t="shared" si="64"/>
        <v>0</v>
      </c>
      <c r="W189" s="124"/>
      <c r="X189" s="7">
        <f t="shared" si="65"/>
        <v>0</v>
      </c>
      <c r="Y189" s="289">
        <f t="shared" si="55"/>
        <v>0</v>
      </c>
      <c r="Z189" s="294">
        <v>0</v>
      </c>
    </row>
    <row r="190" spans="1:26" ht="24.9" customHeight="1" x14ac:dyDescent="0.25">
      <c r="A190" s="29"/>
      <c r="B190" s="20" t="s">
        <v>291</v>
      </c>
      <c r="C190" s="33" t="s">
        <v>389</v>
      </c>
      <c r="D190" s="186" t="s">
        <v>559</v>
      </c>
      <c r="E190" s="25">
        <v>10000154</v>
      </c>
      <c r="F190" s="399" t="s">
        <v>208</v>
      </c>
      <c r="G190" s="400"/>
      <c r="H190" s="400"/>
      <c r="I190" s="400"/>
      <c r="J190" s="400"/>
      <c r="K190" s="400"/>
      <c r="L190" s="401"/>
      <c r="M190" s="121">
        <v>104440.5546</v>
      </c>
      <c r="N190" s="72">
        <v>18446.94907938526</v>
      </c>
      <c r="O190" s="121"/>
      <c r="P190" s="72"/>
      <c r="Q190" s="34" t="s">
        <v>58</v>
      </c>
      <c r="R190" s="23" t="s">
        <v>57</v>
      </c>
      <c r="S190" s="27"/>
      <c r="T190" s="288">
        <f t="shared" si="66"/>
        <v>0</v>
      </c>
      <c r="U190" s="195">
        <f>+M190</f>
        <v>104440.5546</v>
      </c>
      <c r="V190" s="5">
        <f t="shared" si="64"/>
        <v>0</v>
      </c>
      <c r="W190" s="194">
        <f>+N190</f>
        <v>18446.94907938526</v>
      </c>
      <c r="X190" s="5">
        <f t="shared" si="65"/>
        <v>0</v>
      </c>
      <c r="Y190" s="4">
        <f t="shared" si="55"/>
        <v>0</v>
      </c>
      <c r="Z190" s="379">
        <v>0</v>
      </c>
    </row>
    <row r="191" spans="1:26" ht="24.9" customHeight="1" x14ac:dyDescent="0.25">
      <c r="A191" s="29"/>
      <c r="B191" s="20" t="s">
        <v>292</v>
      </c>
      <c r="C191" s="33" t="s">
        <v>390</v>
      </c>
      <c r="D191" s="186" t="s">
        <v>559</v>
      </c>
      <c r="E191" s="25">
        <v>10000157</v>
      </c>
      <c r="F191" s="399" t="s">
        <v>209</v>
      </c>
      <c r="G191" s="400"/>
      <c r="H191" s="400"/>
      <c r="I191" s="400"/>
      <c r="J191" s="400"/>
      <c r="K191" s="400"/>
      <c r="L191" s="401"/>
      <c r="M191" s="121">
        <v>140529.64019999999</v>
      </c>
      <c r="N191" s="72">
        <v>19502.788016043851</v>
      </c>
      <c r="O191" s="121"/>
      <c r="P191" s="72"/>
      <c r="Q191" s="34" t="s">
        <v>58</v>
      </c>
      <c r="R191" s="23" t="s">
        <v>57</v>
      </c>
      <c r="S191" s="27"/>
      <c r="T191" s="288">
        <f t="shared" si="66"/>
        <v>0</v>
      </c>
      <c r="U191" s="195">
        <f>+M191</f>
        <v>140529.64019999999</v>
      </c>
      <c r="V191" s="5">
        <f t="shared" si="64"/>
        <v>0</v>
      </c>
      <c r="W191" s="194">
        <f>+N191</f>
        <v>19502.788016043851</v>
      </c>
      <c r="X191" s="5">
        <f t="shared" si="65"/>
        <v>0</v>
      </c>
      <c r="Y191" s="4">
        <f t="shared" si="55"/>
        <v>0</v>
      </c>
      <c r="Z191" s="379">
        <v>0</v>
      </c>
    </row>
    <row r="192" spans="1:26" ht="24.9" customHeight="1" x14ac:dyDescent="0.25">
      <c r="A192" s="29"/>
      <c r="B192" s="20" t="s">
        <v>293</v>
      </c>
      <c r="C192" s="33" t="s">
        <v>438</v>
      </c>
      <c r="D192" s="186" t="s">
        <v>559</v>
      </c>
      <c r="E192" s="25">
        <v>10000158</v>
      </c>
      <c r="F192" s="399" t="s">
        <v>210</v>
      </c>
      <c r="G192" s="400"/>
      <c r="H192" s="400"/>
      <c r="I192" s="400"/>
      <c r="J192" s="400"/>
      <c r="K192" s="400"/>
      <c r="L192" s="401"/>
      <c r="M192" s="121">
        <v>182249.86259999999</v>
      </c>
      <c r="N192" s="72">
        <v>21429.731054744025</v>
      </c>
      <c r="O192" s="121"/>
      <c r="P192" s="72"/>
      <c r="Q192" s="34" t="s">
        <v>58</v>
      </c>
      <c r="R192" s="23" t="s">
        <v>57</v>
      </c>
      <c r="S192" s="27"/>
      <c r="T192" s="288">
        <f t="shared" si="66"/>
        <v>0</v>
      </c>
      <c r="U192" s="195">
        <f>+M192</f>
        <v>182249.86259999999</v>
      </c>
      <c r="V192" s="5">
        <f t="shared" si="64"/>
        <v>0</v>
      </c>
      <c r="W192" s="194">
        <f>+N192</f>
        <v>21429.731054744025</v>
      </c>
      <c r="X192" s="5">
        <f t="shared" si="65"/>
        <v>0</v>
      </c>
      <c r="Y192" s="4">
        <f t="shared" si="55"/>
        <v>0</v>
      </c>
      <c r="Z192" s="379">
        <v>0</v>
      </c>
    </row>
    <row r="193" spans="1:26" ht="24.9" customHeight="1" x14ac:dyDescent="0.25">
      <c r="A193" s="29"/>
      <c r="B193" s="20" t="s">
        <v>317</v>
      </c>
      <c r="C193" s="33" t="s">
        <v>439</v>
      </c>
      <c r="D193" s="186"/>
      <c r="E193" s="25">
        <v>10000160</v>
      </c>
      <c r="F193" s="399" t="s">
        <v>316</v>
      </c>
      <c r="G193" s="400"/>
      <c r="H193" s="400"/>
      <c r="I193" s="400"/>
      <c r="J193" s="400"/>
      <c r="K193" s="400"/>
      <c r="L193" s="401"/>
      <c r="M193" s="121">
        <v>249325.78470000002</v>
      </c>
      <c r="N193" s="72">
        <v>21717.18866947533</v>
      </c>
      <c r="O193" s="121"/>
      <c r="P193" s="72"/>
      <c r="Q193" s="34" t="s">
        <v>58</v>
      </c>
      <c r="R193" s="23" t="s">
        <v>57</v>
      </c>
      <c r="S193" s="27"/>
      <c r="T193" s="288">
        <f t="shared" si="66"/>
        <v>0</v>
      </c>
      <c r="U193" s="195">
        <f>+M193</f>
        <v>249325.78470000002</v>
      </c>
      <c r="V193" s="5">
        <f t="shared" si="64"/>
        <v>0</v>
      </c>
      <c r="W193" s="194">
        <f>+N193</f>
        <v>21717.18866947533</v>
      </c>
      <c r="X193" s="5">
        <f t="shared" si="65"/>
        <v>0</v>
      </c>
      <c r="Y193" s="4">
        <f t="shared" si="55"/>
        <v>0</v>
      </c>
      <c r="Z193" s="379">
        <v>0</v>
      </c>
    </row>
    <row r="194" spans="1:26" ht="24.9" customHeight="1" x14ac:dyDescent="0.25">
      <c r="A194" s="133" t="s">
        <v>228</v>
      </c>
      <c r="B194" s="118"/>
      <c r="C194" s="119"/>
      <c r="D194" s="178"/>
      <c r="E194" s="134"/>
      <c r="F194" s="396" t="s">
        <v>211</v>
      </c>
      <c r="G194" s="397"/>
      <c r="H194" s="397"/>
      <c r="I194" s="397"/>
      <c r="J194" s="397"/>
      <c r="K194" s="397"/>
      <c r="L194" s="398"/>
      <c r="M194" s="121"/>
      <c r="N194" s="72"/>
      <c r="O194" s="121"/>
      <c r="P194" s="72"/>
      <c r="Q194" s="135"/>
      <c r="R194" s="122"/>
      <c r="S194" s="122"/>
      <c r="T194" s="124">
        <f t="shared" si="66"/>
        <v>0</v>
      </c>
      <c r="U194" s="124"/>
      <c r="V194" s="7">
        <f t="shared" si="64"/>
        <v>0</v>
      </c>
      <c r="W194" s="124"/>
      <c r="X194" s="7">
        <f t="shared" si="65"/>
        <v>0</v>
      </c>
      <c r="Y194" s="289">
        <f t="shared" si="55"/>
        <v>0</v>
      </c>
      <c r="Z194" s="294">
        <v>0</v>
      </c>
    </row>
    <row r="195" spans="1:26" ht="24.9" customHeight="1" x14ac:dyDescent="0.25">
      <c r="A195" s="29"/>
      <c r="B195" s="20" t="s">
        <v>294</v>
      </c>
      <c r="C195" s="22" t="s">
        <v>391</v>
      </c>
      <c r="D195" s="186" t="s">
        <v>559</v>
      </c>
      <c r="E195" s="65">
        <v>10000148</v>
      </c>
      <c r="F195" s="399" t="s">
        <v>212</v>
      </c>
      <c r="G195" s="400"/>
      <c r="H195" s="400"/>
      <c r="I195" s="400"/>
      <c r="J195" s="400"/>
      <c r="K195" s="400"/>
      <c r="L195" s="401"/>
      <c r="M195" s="121">
        <v>68898.339300000007</v>
      </c>
      <c r="N195" s="72">
        <v>15840.18105155097</v>
      </c>
      <c r="O195" s="121"/>
      <c r="P195" s="72"/>
      <c r="Q195" s="34" t="s">
        <v>58</v>
      </c>
      <c r="R195" s="23" t="s">
        <v>57</v>
      </c>
      <c r="S195" s="27"/>
      <c r="T195" s="288">
        <f t="shared" si="66"/>
        <v>4</v>
      </c>
      <c r="U195" s="194">
        <f>+M195</f>
        <v>68898.339300000007</v>
      </c>
      <c r="V195" s="5">
        <f t="shared" si="64"/>
        <v>275593.35720000003</v>
      </c>
      <c r="W195" s="194">
        <f>+N195</f>
        <v>15840.18105155097</v>
      </c>
      <c r="X195" s="5">
        <f t="shared" si="65"/>
        <v>63360.724206203879</v>
      </c>
      <c r="Y195" s="4">
        <f t="shared" si="55"/>
        <v>4</v>
      </c>
      <c r="Z195" s="379">
        <v>4</v>
      </c>
    </row>
    <row r="196" spans="1:26" ht="24.9" customHeight="1" x14ac:dyDescent="0.25">
      <c r="A196" s="29"/>
      <c r="B196" s="20" t="s">
        <v>295</v>
      </c>
      <c r="C196" s="33" t="s">
        <v>392</v>
      </c>
      <c r="D196" s="186" t="s">
        <v>559</v>
      </c>
      <c r="E196" s="65">
        <v>10000151</v>
      </c>
      <c r="F196" s="399" t="s">
        <v>213</v>
      </c>
      <c r="G196" s="400"/>
      <c r="H196" s="400"/>
      <c r="I196" s="400"/>
      <c r="J196" s="400"/>
      <c r="K196" s="400"/>
      <c r="L196" s="401"/>
      <c r="M196" s="121">
        <v>75335.310599999997</v>
      </c>
      <c r="N196" s="72">
        <v>15846.135011463673</v>
      </c>
      <c r="O196" s="121"/>
      <c r="P196" s="72"/>
      <c r="Q196" s="34" t="s">
        <v>58</v>
      </c>
      <c r="R196" s="23" t="s">
        <v>57</v>
      </c>
      <c r="S196" s="27"/>
      <c r="T196" s="288">
        <f t="shared" si="66"/>
        <v>3</v>
      </c>
      <c r="U196" s="194">
        <f>+M196</f>
        <v>75335.310599999997</v>
      </c>
      <c r="V196" s="5">
        <f t="shared" si="64"/>
        <v>226005.93179999999</v>
      </c>
      <c r="W196" s="194">
        <f>+N196</f>
        <v>15846.135011463673</v>
      </c>
      <c r="X196" s="5">
        <f t="shared" si="65"/>
        <v>47538.40503439102</v>
      </c>
      <c r="Y196" s="4">
        <f t="shared" si="55"/>
        <v>3</v>
      </c>
      <c r="Z196" s="379">
        <v>3</v>
      </c>
    </row>
    <row r="197" spans="1:26" ht="24.9" customHeight="1" x14ac:dyDescent="0.25">
      <c r="A197" s="29"/>
      <c r="B197" s="20" t="s">
        <v>296</v>
      </c>
      <c r="C197" s="33" t="s">
        <v>393</v>
      </c>
      <c r="D197" s="186" t="s">
        <v>559</v>
      </c>
      <c r="E197" s="25">
        <v>10000153</v>
      </c>
      <c r="F197" s="399" t="s">
        <v>214</v>
      </c>
      <c r="G197" s="400"/>
      <c r="H197" s="400"/>
      <c r="I197" s="400"/>
      <c r="J197" s="400"/>
      <c r="K197" s="400"/>
      <c r="L197" s="401"/>
      <c r="M197" s="121">
        <v>102250.9578</v>
      </c>
      <c r="N197" s="72">
        <v>18356.963554608414</v>
      </c>
      <c r="O197" s="121"/>
      <c r="P197" s="72"/>
      <c r="Q197" s="34" t="s">
        <v>58</v>
      </c>
      <c r="R197" s="23" t="s">
        <v>57</v>
      </c>
      <c r="S197" s="27"/>
      <c r="T197" s="288">
        <f t="shared" si="66"/>
        <v>2</v>
      </c>
      <c r="U197" s="194">
        <f>+M197</f>
        <v>102250.9578</v>
      </c>
      <c r="V197" s="5">
        <f t="shared" si="64"/>
        <v>204501.91560000001</v>
      </c>
      <c r="W197" s="194">
        <f>+N197</f>
        <v>18356.963554608414</v>
      </c>
      <c r="X197" s="5">
        <f t="shared" si="65"/>
        <v>36713.927109216827</v>
      </c>
      <c r="Y197" s="4">
        <f t="shared" si="55"/>
        <v>2</v>
      </c>
      <c r="Z197" s="379">
        <v>2</v>
      </c>
    </row>
    <row r="198" spans="1:26" ht="24.9" customHeight="1" x14ac:dyDescent="0.25">
      <c r="A198" s="29"/>
      <c r="B198" s="20" t="s">
        <v>297</v>
      </c>
      <c r="C198" s="33" t="s">
        <v>394</v>
      </c>
      <c r="D198" s="186" t="s">
        <v>559</v>
      </c>
      <c r="E198" s="25">
        <v>10000155</v>
      </c>
      <c r="F198" s="399" t="s">
        <v>208</v>
      </c>
      <c r="G198" s="400"/>
      <c r="H198" s="400"/>
      <c r="I198" s="400"/>
      <c r="J198" s="400"/>
      <c r="K198" s="400"/>
      <c r="L198" s="401"/>
      <c r="M198" s="121">
        <v>119283.2844</v>
      </c>
      <c r="N198" s="72">
        <v>18482.445623264219</v>
      </c>
      <c r="O198" s="121"/>
      <c r="P198" s="72"/>
      <c r="Q198" s="34" t="s">
        <v>58</v>
      </c>
      <c r="R198" s="23" t="s">
        <v>57</v>
      </c>
      <c r="S198" s="27"/>
      <c r="T198" s="288">
        <f t="shared" si="66"/>
        <v>2</v>
      </c>
      <c r="U198" s="194">
        <f>+M198</f>
        <v>119283.2844</v>
      </c>
      <c r="V198" s="5">
        <f t="shared" si="64"/>
        <v>238566.56880000001</v>
      </c>
      <c r="W198" s="194">
        <f>+N198</f>
        <v>18482.445623264219</v>
      </c>
      <c r="X198" s="5">
        <f t="shared" si="65"/>
        <v>36964.891246528437</v>
      </c>
      <c r="Y198" s="4">
        <f t="shared" si="55"/>
        <v>2</v>
      </c>
      <c r="Z198" s="379">
        <v>2</v>
      </c>
    </row>
    <row r="199" spans="1:26" ht="24.9" customHeight="1" x14ac:dyDescent="0.25">
      <c r="A199" s="133" t="s">
        <v>243</v>
      </c>
      <c r="B199" s="118"/>
      <c r="C199" s="142"/>
      <c r="D199" s="187"/>
      <c r="E199" s="134"/>
      <c r="F199" s="396" t="s">
        <v>566</v>
      </c>
      <c r="G199" s="397"/>
      <c r="H199" s="397"/>
      <c r="I199" s="397"/>
      <c r="J199" s="397"/>
      <c r="K199" s="397"/>
      <c r="L199" s="398"/>
      <c r="M199" s="121"/>
      <c r="N199" s="72"/>
      <c r="O199" s="121"/>
      <c r="P199" s="72"/>
      <c r="Q199" s="135"/>
      <c r="R199" s="122"/>
      <c r="S199" s="122"/>
      <c r="T199" s="124">
        <f t="shared" si="66"/>
        <v>0</v>
      </c>
      <c r="U199" s="124"/>
      <c r="V199" s="7">
        <f t="shared" si="64"/>
        <v>0</v>
      </c>
      <c r="W199" s="124"/>
      <c r="X199" s="7">
        <f t="shared" si="65"/>
        <v>0</v>
      </c>
      <c r="Y199" s="289">
        <f t="shared" si="55"/>
        <v>0</v>
      </c>
      <c r="Z199" s="294">
        <v>0</v>
      </c>
    </row>
    <row r="200" spans="1:26" ht="24.9" customHeight="1" x14ac:dyDescent="0.25">
      <c r="A200" s="104"/>
      <c r="B200" s="91" t="s">
        <v>298</v>
      </c>
      <c r="C200" s="113" t="s">
        <v>395</v>
      </c>
      <c r="D200" s="113" t="s">
        <v>560</v>
      </c>
      <c r="E200" s="111" t="s">
        <v>255</v>
      </c>
      <c r="F200" s="399" t="s">
        <v>568</v>
      </c>
      <c r="G200" s="400"/>
      <c r="H200" s="400"/>
      <c r="I200" s="400"/>
      <c r="J200" s="400"/>
      <c r="K200" s="400"/>
      <c r="L200" s="401"/>
      <c r="M200" s="121">
        <v>43075.854599999999</v>
      </c>
      <c r="N200" s="72">
        <v>20424.490023427486</v>
      </c>
      <c r="O200" s="121"/>
      <c r="P200" s="72"/>
      <c r="Q200" s="94" t="s">
        <v>58</v>
      </c>
      <c r="R200" s="95" t="s">
        <v>32</v>
      </c>
      <c r="S200" s="95"/>
      <c r="T200" s="288">
        <f t="shared" si="66"/>
        <v>0</v>
      </c>
      <c r="U200" s="192">
        <f>+M200</f>
        <v>43075.854599999999</v>
      </c>
      <c r="V200" s="5">
        <f t="shared" si="64"/>
        <v>0</v>
      </c>
      <c r="W200" s="192">
        <f>+N200</f>
        <v>20424.490023427486</v>
      </c>
      <c r="X200" s="5">
        <f t="shared" si="65"/>
        <v>0</v>
      </c>
      <c r="Y200" s="4">
        <f t="shared" si="55"/>
        <v>0</v>
      </c>
      <c r="Z200" s="379">
        <v>0</v>
      </c>
    </row>
    <row r="201" spans="1:26" ht="24.9" customHeight="1" x14ac:dyDescent="0.25">
      <c r="A201" s="29"/>
      <c r="B201" s="20" t="s">
        <v>298</v>
      </c>
      <c r="C201" s="33" t="s">
        <v>396</v>
      </c>
      <c r="D201" s="113" t="s">
        <v>560</v>
      </c>
      <c r="E201" s="32"/>
      <c r="F201" s="396" t="s">
        <v>567</v>
      </c>
      <c r="G201" s="397"/>
      <c r="H201" s="397"/>
      <c r="I201" s="397"/>
      <c r="J201" s="397"/>
      <c r="K201" s="397"/>
      <c r="L201" s="398"/>
      <c r="M201" s="121"/>
      <c r="N201" s="72"/>
      <c r="O201" s="121"/>
      <c r="P201" s="72"/>
      <c r="Q201" s="83" t="s">
        <v>58</v>
      </c>
      <c r="R201" s="84" t="s">
        <v>32</v>
      </c>
      <c r="S201" s="85"/>
      <c r="T201" s="124">
        <f t="shared" si="66"/>
        <v>0</v>
      </c>
      <c r="U201" s="124"/>
      <c r="V201" s="7">
        <f t="shared" si="64"/>
        <v>0</v>
      </c>
      <c r="W201" s="124"/>
      <c r="X201" s="7">
        <f t="shared" si="65"/>
        <v>0</v>
      </c>
      <c r="Y201" s="289">
        <f t="shared" ref="Y201:Y217" si="67">Z201</f>
        <v>0</v>
      </c>
      <c r="Z201" s="294">
        <v>0</v>
      </c>
    </row>
    <row r="202" spans="1:26" ht="24.9" customHeight="1" x14ac:dyDescent="0.25">
      <c r="A202" s="29"/>
      <c r="B202" s="20" t="s">
        <v>298</v>
      </c>
      <c r="C202" s="33" t="s">
        <v>397</v>
      </c>
      <c r="D202" s="113" t="s">
        <v>560</v>
      </c>
      <c r="E202" s="32" t="s">
        <v>256</v>
      </c>
      <c r="F202" s="399" t="s">
        <v>569</v>
      </c>
      <c r="G202" s="400"/>
      <c r="H202" s="400"/>
      <c r="I202" s="400"/>
      <c r="J202" s="400"/>
      <c r="K202" s="400"/>
      <c r="L202" s="401"/>
      <c r="M202" s="121">
        <v>48675.712500000001</v>
      </c>
      <c r="N202" s="72">
        <v>23079.673726473051</v>
      </c>
      <c r="O202" s="121"/>
      <c r="P202" s="72"/>
      <c r="Q202" s="23" t="s">
        <v>58</v>
      </c>
      <c r="R202" s="24" t="s">
        <v>32</v>
      </c>
      <c r="S202" s="28"/>
      <c r="T202" s="288">
        <f t="shared" si="66"/>
        <v>0</v>
      </c>
      <c r="U202" s="192">
        <f>+M202</f>
        <v>48675.712500000001</v>
      </c>
      <c r="V202" s="5">
        <f t="shared" si="64"/>
        <v>0</v>
      </c>
      <c r="W202" s="192">
        <f>+N202</f>
        <v>23079.673726473051</v>
      </c>
      <c r="X202" s="5">
        <f t="shared" si="65"/>
        <v>0</v>
      </c>
      <c r="Y202" s="4">
        <f t="shared" si="67"/>
        <v>0</v>
      </c>
      <c r="Z202" s="379">
        <v>0</v>
      </c>
    </row>
    <row r="203" spans="1:26" ht="24.9" customHeight="1" x14ac:dyDescent="0.25">
      <c r="A203" s="133" t="s">
        <v>109</v>
      </c>
      <c r="B203" s="118"/>
      <c r="C203" s="119"/>
      <c r="D203" s="178"/>
      <c r="E203" s="134"/>
      <c r="F203" s="396" t="s">
        <v>488</v>
      </c>
      <c r="G203" s="397"/>
      <c r="H203" s="397"/>
      <c r="I203" s="397"/>
      <c r="J203" s="397"/>
      <c r="K203" s="397"/>
      <c r="L203" s="398"/>
      <c r="M203" s="121"/>
      <c r="N203" s="72"/>
      <c r="O203" s="121"/>
      <c r="P203" s="72"/>
      <c r="Q203" s="135"/>
      <c r="R203" s="122"/>
      <c r="S203" s="122"/>
      <c r="T203" s="124">
        <f t="shared" ref="T203:T217" si="68">Y203</f>
        <v>0</v>
      </c>
      <c r="U203" s="124"/>
      <c r="V203" s="7">
        <f t="shared" ref="V203:V217" si="69">+U203*T203</f>
        <v>0</v>
      </c>
      <c r="W203" s="124"/>
      <c r="X203" s="7">
        <f t="shared" ref="X203:X217" si="70">+W203*T203</f>
        <v>0</v>
      </c>
      <c r="Y203" s="289">
        <f t="shared" si="67"/>
        <v>0</v>
      </c>
      <c r="Z203" s="294">
        <v>0</v>
      </c>
    </row>
    <row r="204" spans="1:26" ht="24.9" customHeight="1" x14ac:dyDescent="0.25">
      <c r="A204" s="35"/>
      <c r="B204" s="20" t="s">
        <v>465</v>
      </c>
      <c r="C204" s="22" t="s">
        <v>484</v>
      </c>
      <c r="D204" s="184" t="s">
        <v>561</v>
      </c>
      <c r="E204" s="64">
        <v>10003459</v>
      </c>
      <c r="F204" s="399" t="s">
        <v>458</v>
      </c>
      <c r="G204" s="400"/>
      <c r="H204" s="400"/>
      <c r="I204" s="400"/>
      <c r="J204" s="400"/>
      <c r="K204" s="400"/>
      <c r="L204" s="401"/>
      <c r="M204" s="121"/>
      <c r="N204" s="72"/>
      <c r="O204" s="121"/>
      <c r="P204" s="72"/>
      <c r="Q204" s="34" t="s">
        <v>58</v>
      </c>
      <c r="R204" s="23" t="s">
        <v>33</v>
      </c>
      <c r="S204" s="27"/>
      <c r="T204" s="288">
        <f t="shared" si="68"/>
        <v>1065</v>
      </c>
      <c r="U204" s="194">
        <f t="shared" ref="U204:U210" si="71">+M210</f>
        <v>47.826999999999998</v>
      </c>
      <c r="V204" s="5">
        <f t="shared" si="69"/>
        <v>50935.754999999997</v>
      </c>
      <c r="W204" s="194">
        <f t="shared" ref="W204:W210" si="72">+N210</f>
        <v>105.06218165021328</v>
      </c>
      <c r="X204" s="5">
        <f t="shared" si="70"/>
        <v>111891.22345747714</v>
      </c>
      <c r="Y204" s="4">
        <f t="shared" si="67"/>
        <v>1065</v>
      </c>
      <c r="Z204" s="379">
        <v>1065</v>
      </c>
    </row>
    <row r="205" spans="1:26" ht="26.25" customHeight="1" x14ac:dyDescent="0.25">
      <c r="A205" s="35"/>
      <c r="B205" s="20" t="s">
        <v>466</v>
      </c>
      <c r="C205" s="22" t="s">
        <v>398</v>
      </c>
      <c r="D205" s="184" t="s">
        <v>561</v>
      </c>
      <c r="E205" s="64">
        <v>10003468</v>
      </c>
      <c r="F205" s="399" t="s">
        <v>459</v>
      </c>
      <c r="G205" s="400"/>
      <c r="H205" s="400"/>
      <c r="I205" s="400"/>
      <c r="J205" s="400"/>
      <c r="K205" s="400"/>
      <c r="L205" s="401"/>
      <c r="M205" s="121"/>
      <c r="N205" s="72"/>
      <c r="O205" s="121"/>
      <c r="P205" s="72"/>
      <c r="Q205" s="34" t="s">
        <v>58</v>
      </c>
      <c r="R205" s="23" t="s">
        <v>33</v>
      </c>
      <c r="S205" s="27"/>
      <c r="T205" s="288">
        <f t="shared" si="68"/>
        <v>132</v>
      </c>
      <c r="U205" s="194">
        <f t="shared" si="71"/>
        <v>69.355000000000004</v>
      </c>
      <c r="V205" s="5">
        <f t="shared" si="69"/>
        <v>9154.86</v>
      </c>
      <c r="W205" s="194">
        <f t="shared" si="72"/>
        <v>103.78542396384749</v>
      </c>
      <c r="X205" s="5">
        <f t="shared" si="70"/>
        <v>13699.675963227868</v>
      </c>
      <c r="Y205" s="4">
        <f t="shared" si="67"/>
        <v>132</v>
      </c>
      <c r="Z205" s="379">
        <v>132</v>
      </c>
    </row>
    <row r="206" spans="1:26" ht="27.75" customHeight="1" x14ac:dyDescent="0.25">
      <c r="A206" s="35"/>
      <c r="B206" s="20" t="s">
        <v>467</v>
      </c>
      <c r="C206" s="22" t="s">
        <v>399</v>
      </c>
      <c r="D206" s="184" t="s">
        <v>561</v>
      </c>
      <c r="E206" s="38">
        <v>10003469</v>
      </c>
      <c r="F206" s="399" t="s">
        <v>460</v>
      </c>
      <c r="G206" s="400"/>
      <c r="H206" s="400"/>
      <c r="I206" s="400"/>
      <c r="J206" s="400"/>
      <c r="K206" s="400"/>
      <c r="L206" s="401"/>
      <c r="M206" s="121"/>
      <c r="N206" s="72"/>
      <c r="O206" s="121"/>
      <c r="P206" s="72"/>
      <c r="Q206" s="34" t="s">
        <v>58</v>
      </c>
      <c r="R206" s="23" t="s">
        <v>33</v>
      </c>
      <c r="S206" s="27"/>
      <c r="T206" s="288">
        <f t="shared" si="68"/>
        <v>0</v>
      </c>
      <c r="U206" s="194">
        <f t="shared" si="71"/>
        <v>122.551</v>
      </c>
      <c r="V206" s="5">
        <f t="shared" si="69"/>
        <v>0</v>
      </c>
      <c r="W206" s="194">
        <f t="shared" si="72"/>
        <v>104.30834638708595</v>
      </c>
      <c r="X206" s="5">
        <f t="shared" si="70"/>
        <v>0</v>
      </c>
      <c r="Y206" s="4">
        <f t="shared" si="67"/>
        <v>0</v>
      </c>
      <c r="Z206" s="379">
        <v>0</v>
      </c>
    </row>
    <row r="207" spans="1:26" ht="24.9" customHeight="1" x14ac:dyDescent="0.25">
      <c r="A207" s="35"/>
      <c r="B207" s="20" t="s">
        <v>468</v>
      </c>
      <c r="C207" s="22" t="s">
        <v>400</v>
      </c>
      <c r="D207" s="184" t="s">
        <v>561</v>
      </c>
      <c r="E207" s="67">
        <v>10003470</v>
      </c>
      <c r="F207" s="399" t="s">
        <v>461</v>
      </c>
      <c r="G207" s="400"/>
      <c r="H207" s="400"/>
      <c r="I207" s="400"/>
      <c r="J207" s="400"/>
      <c r="K207" s="400"/>
      <c r="L207" s="401"/>
      <c r="M207" s="121"/>
      <c r="N207" s="72"/>
      <c r="O207" s="121"/>
      <c r="P207" s="72"/>
      <c r="Q207" s="34" t="s">
        <v>58</v>
      </c>
      <c r="R207" s="23" t="s">
        <v>33</v>
      </c>
      <c r="S207" s="27"/>
      <c r="T207" s="288">
        <f t="shared" si="68"/>
        <v>200</v>
      </c>
      <c r="U207" s="194">
        <f t="shared" si="71"/>
        <v>171.535</v>
      </c>
      <c r="V207" s="5">
        <f t="shared" si="69"/>
        <v>34307</v>
      </c>
      <c r="W207" s="194">
        <f t="shared" si="72"/>
        <v>104.77764895946716</v>
      </c>
      <c r="X207" s="5">
        <f t="shared" si="70"/>
        <v>20955.52979189343</v>
      </c>
      <c r="Y207" s="4">
        <f t="shared" si="67"/>
        <v>200</v>
      </c>
      <c r="Z207" s="379">
        <v>200</v>
      </c>
    </row>
    <row r="208" spans="1:26" ht="24.9" customHeight="1" x14ac:dyDescent="0.25">
      <c r="A208" s="35"/>
      <c r="B208" s="20" t="s">
        <v>469</v>
      </c>
      <c r="C208" s="22" t="s">
        <v>485</v>
      </c>
      <c r="D208" s="184" t="s">
        <v>561</v>
      </c>
      <c r="E208" s="64">
        <v>10003471</v>
      </c>
      <c r="F208" s="399" t="s">
        <v>462</v>
      </c>
      <c r="G208" s="400"/>
      <c r="H208" s="400"/>
      <c r="I208" s="400"/>
      <c r="J208" s="400"/>
      <c r="K208" s="400"/>
      <c r="L208" s="401"/>
      <c r="M208" s="121"/>
      <c r="N208" s="72"/>
      <c r="O208" s="121"/>
      <c r="P208" s="72"/>
      <c r="Q208" s="34" t="s">
        <v>58</v>
      </c>
      <c r="R208" s="23" t="s">
        <v>33</v>
      </c>
      <c r="S208" s="27"/>
      <c r="T208" s="288">
        <f t="shared" si="68"/>
        <v>450</v>
      </c>
      <c r="U208" s="194">
        <f t="shared" si="71"/>
        <v>234.96200000000002</v>
      </c>
      <c r="V208" s="5">
        <f t="shared" si="69"/>
        <v>105732.90000000001</v>
      </c>
      <c r="W208" s="194">
        <f t="shared" si="72"/>
        <v>105.13617588232734</v>
      </c>
      <c r="X208" s="5">
        <f t="shared" si="70"/>
        <v>47311.279147047302</v>
      </c>
      <c r="Y208" s="4">
        <f t="shared" si="67"/>
        <v>450</v>
      </c>
      <c r="Z208" s="379">
        <v>450</v>
      </c>
    </row>
    <row r="209" spans="1:26" ht="24.9" customHeight="1" x14ac:dyDescent="0.25">
      <c r="A209" s="35"/>
      <c r="B209" s="20" t="s">
        <v>470</v>
      </c>
      <c r="C209" s="22" t="s">
        <v>486</v>
      </c>
      <c r="D209" s="184" t="s">
        <v>561</v>
      </c>
      <c r="E209" s="38">
        <v>10003473</v>
      </c>
      <c r="F209" s="399" t="s">
        <v>463</v>
      </c>
      <c r="G209" s="400"/>
      <c r="H209" s="400"/>
      <c r="I209" s="400"/>
      <c r="J209" s="400"/>
      <c r="K209" s="400"/>
      <c r="L209" s="401"/>
      <c r="M209" s="121"/>
      <c r="N209" s="72"/>
      <c r="O209" s="121"/>
      <c r="P209" s="72"/>
      <c r="Q209" s="34" t="s">
        <v>58</v>
      </c>
      <c r="R209" s="23" t="s">
        <v>33</v>
      </c>
      <c r="S209" s="27"/>
      <c r="T209" s="288">
        <f t="shared" si="68"/>
        <v>500</v>
      </c>
      <c r="U209" s="194">
        <f t="shared" si="71"/>
        <v>369.447</v>
      </c>
      <c r="V209" s="5">
        <f t="shared" si="69"/>
        <v>184723.5</v>
      </c>
      <c r="W209" s="194">
        <f t="shared" si="72"/>
        <v>107.05646037776422</v>
      </c>
      <c r="X209" s="5">
        <f t="shared" si="70"/>
        <v>53528.230188882109</v>
      </c>
      <c r="Y209" s="4">
        <f t="shared" si="67"/>
        <v>500</v>
      </c>
      <c r="Z209" s="379">
        <v>500</v>
      </c>
    </row>
    <row r="210" spans="1:26" ht="24.9" customHeight="1" x14ac:dyDescent="0.25">
      <c r="A210" s="35"/>
      <c r="B210" s="20" t="s">
        <v>471</v>
      </c>
      <c r="C210" s="22" t="s">
        <v>487</v>
      </c>
      <c r="D210" s="184" t="s">
        <v>561</v>
      </c>
      <c r="E210" s="38">
        <v>10003458</v>
      </c>
      <c r="F210" s="399" t="s">
        <v>464</v>
      </c>
      <c r="G210" s="400"/>
      <c r="H210" s="400"/>
      <c r="I210" s="400"/>
      <c r="J210" s="400"/>
      <c r="K210" s="400"/>
      <c r="L210" s="401"/>
      <c r="M210" s="121">
        <v>47.826999999999998</v>
      </c>
      <c r="N210" s="72">
        <v>105.06218165021328</v>
      </c>
      <c r="O210" s="121"/>
      <c r="P210" s="72"/>
      <c r="Q210" s="34" t="s">
        <v>58</v>
      </c>
      <c r="R210" s="23" t="s">
        <v>33</v>
      </c>
      <c r="S210" s="27"/>
      <c r="T210" s="288">
        <f t="shared" si="68"/>
        <v>500</v>
      </c>
      <c r="U210" s="194">
        <f t="shared" si="71"/>
        <v>594.49</v>
      </c>
      <c r="V210" s="5">
        <f t="shared" si="69"/>
        <v>297245</v>
      </c>
      <c r="W210" s="194">
        <f t="shared" si="72"/>
        <v>108.82405069822404</v>
      </c>
      <c r="X210" s="5">
        <f t="shared" si="70"/>
        <v>54412.025349112024</v>
      </c>
      <c r="Y210" s="4">
        <f t="shared" si="67"/>
        <v>500</v>
      </c>
      <c r="Z210" s="379">
        <v>500</v>
      </c>
    </row>
    <row r="211" spans="1:26" ht="24.9" customHeight="1" x14ac:dyDescent="0.25">
      <c r="A211" s="133" t="s">
        <v>60</v>
      </c>
      <c r="B211" s="118"/>
      <c r="C211" s="142"/>
      <c r="D211" s="187"/>
      <c r="E211" s="134"/>
      <c r="F211" s="396" t="s">
        <v>217</v>
      </c>
      <c r="G211" s="397"/>
      <c r="H211" s="397"/>
      <c r="I211" s="397"/>
      <c r="J211" s="397"/>
      <c r="K211" s="397"/>
      <c r="L211" s="398"/>
      <c r="M211" s="121">
        <v>69.355000000000004</v>
      </c>
      <c r="N211" s="72">
        <v>103.78542396384749</v>
      </c>
      <c r="O211" s="121"/>
      <c r="P211" s="72"/>
      <c r="Q211" s="135"/>
      <c r="R211" s="122"/>
      <c r="S211" s="122"/>
      <c r="T211" s="124">
        <f t="shared" si="68"/>
        <v>0</v>
      </c>
      <c r="U211" s="124"/>
      <c r="V211" s="7">
        <f t="shared" si="69"/>
        <v>0</v>
      </c>
      <c r="W211" s="124"/>
      <c r="X211" s="7">
        <f t="shared" si="70"/>
        <v>0</v>
      </c>
      <c r="Y211" s="289">
        <f t="shared" si="67"/>
        <v>0</v>
      </c>
      <c r="Z211" s="294">
        <v>0</v>
      </c>
    </row>
    <row r="212" spans="1:26" ht="24.6" customHeight="1" x14ac:dyDescent="0.25">
      <c r="A212" s="133" t="s">
        <v>116</v>
      </c>
      <c r="B212" s="118"/>
      <c r="C212" s="119"/>
      <c r="D212" s="178"/>
      <c r="E212" s="134"/>
      <c r="F212" s="402" t="s">
        <v>489</v>
      </c>
      <c r="G212" s="403"/>
      <c r="H212" s="403"/>
      <c r="I212" s="403"/>
      <c r="J212" s="403"/>
      <c r="K212" s="403"/>
      <c r="L212" s="404"/>
      <c r="M212" s="121">
        <v>122.551</v>
      </c>
      <c r="N212" s="72">
        <v>104.30834638708595</v>
      </c>
      <c r="O212" s="121"/>
      <c r="P212" s="72"/>
      <c r="Q212" s="135"/>
      <c r="R212" s="122"/>
      <c r="S212" s="122"/>
      <c r="T212" s="124">
        <f t="shared" si="68"/>
        <v>0</v>
      </c>
      <c r="U212" s="124"/>
      <c r="V212" s="7">
        <f t="shared" si="69"/>
        <v>0</v>
      </c>
      <c r="W212" s="124"/>
      <c r="X212" s="7">
        <f t="shared" si="70"/>
        <v>0</v>
      </c>
      <c r="Y212" s="289">
        <f t="shared" si="67"/>
        <v>0</v>
      </c>
      <c r="Z212" s="294">
        <v>0</v>
      </c>
    </row>
    <row r="213" spans="1:26" ht="24.9" customHeight="1" x14ac:dyDescent="0.25">
      <c r="A213" s="133" t="s">
        <v>116</v>
      </c>
      <c r="B213" s="118"/>
      <c r="C213" s="119"/>
      <c r="D213" s="178"/>
      <c r="E213" s="134"/>
      <c r="F213" s="402" t="s">
        <v>492</v>
      </c>
      <c r="G213" s="403"/>
      <c r="H213" s="403"/>
      <c r="I213" s="403"/>
      <c r="J213" s="403"/>
      <c r="K213" s="403"/>
      <c r="L213" s="404"/>
      <c r="M213" s="121">
        <v>171.535</v>
      </c>
      <c r="N213" s="72">
        <v>104.77764895946716</v>
      </c>
      <c r="O213" s="121"/>
      <c r="P213" s="72"/>
      <c r="Q213" s="135"/>
      <c r="R213" s="122"/>
      <c r="S213" s="122"/>
      <c r="T213" s="124">
        <f t="shared" si="68"/>
        <v>0</v>
      </c>
      <c r="U213" s="124"/>
      <c r="V213" s="7">
        <f t="shared" si="69"/>
        <v>0</v>
      </c>
      <c r="W213" s="124"/>
      <c r="X213" s="7">
        <f t="shared" si="70"/>
        <v>0</v>
      </c>
      <c r="Y213" s="289">
        <f t="shared" si="67"/>
        <v>0</v>
      </c>
      <c r="Z213" s="294">
        <v>0</v>
      </c>
    </row>
    <row r="214" spans="1:26" ht="24.9" customHeight="1" x14ac:dyDescent="0.25">
      <c r="A214" s="140" t="s">
        <v>472</v>
      </c>
      <c r="B214" s="118"/>
      <c r="C214" s="145"/>
      <c r="D214" s="189"/>
      <c r="E214" s="141"/>
      <c r="F214" s="402" t="s">
        <v>490</v>
      </c>
      <c r="G214" s="403"/>
      <c r="H214" s="403"/>
      <c r="I214" s="403"/>
      <c r="J214" s="403"/>
      <c r="K214" s="403"/>
      <c r="L214" s="404"/>
      <c r="M214" s="121">
        <v>234.96200000000002</v>
      </c>
      <c r="N214" s="72">
        <v>105.13617588232734</v>
      </c>
      <c r="O214" s="121"/>
      <c r="P214" s="72"/>
      <c r="Q214" s="135"/>
      <c r="R214" s="122"/>
      <c r="S214" s="122"/>
      <c r="T214" s="124">
        <f t="shared" si="68"/>
        <v>0</v>
      </c>
      <c r="U214" s="124"/>
      <c r="V214" s="7">
        <f t="shared" si="69"/>
        <v>0</v>
      </c>
      <c r="W214" s="124"/>
      <c r="X214" s="7">
        <f t="shared" si="70"/>
        <v>0</v>
      </c>
      <c r="Y214" s="289">
        <f t="shared" si="67"/>
        <v>0</v>
      </c>
      <c r="Z214" s="294">
        <v>0</v>
      </c>
    </row>
    <row r="215" spans="1:26" ht="24.9" customHeight="1" x14ac:dyDescent="0.25">
      <c r="A215" s="133" t="s">
        <v>494</v>
      </c>
      <c r="B215" s="118"/>
      <c r="C215" s="119"/>
      <c r="D215" s="178"/>
      <c r="E215" s="134"/>
      <c r="F215" s="396" t="s">
        <v>491</v>
      </c>
      <c r="G215" s="397"/>
      <c r="H215" s="397"/>
      <c r="I215" s="397"/>
      <c r="J215" s="397"/>
      <c r="K215" s="397"/>
      <c r="L215" s="398"/>
      <c r="M215" s="121">
        <v>369.447</v>
      </c>
      <c r="N215" s="72">
        <v>107.05646037776422</v>
      </c>
      <c r="O215" s="121"/>
      <c r="P215" s="72"/>
      <c r="Q215" s="135"/>
      <c r="R215" s="122"/>
      <c r="S215" s="122"/>
      <c r="T215" s="124">
        <f t="shared" si="68"/>
        <v>0</v>
      </c>
      <c r="U215" s="124"/>
      <c r="V215" s="7">
        <f t="shared" si="69"/>
        <v>0</v>
      </c>
      <c r="W215" s="124"/>
      <c r="X215" s="7">
        <f t="shared" si="70"/>
        <v>0</v>
      </c>
      <c r="Y215" s="289">
        <f t="shared" si="67"/>
        <v>0</v>
      </c>
      <c r="Z215" s="294">
        <v>0</v>
      </c>
    </row>
    <row r="216" spans="1:26" ht="24.9" customHeight="1" x14ac:dyDescent="0.25">
      <c r="A216" s="104"/>
      <c r="B216" s="91" t="s">
        <v>307</v>
      </c>
      <c r="C216" s="96" t="s">
        <v>493</v>
      </c>
      <c r="D216" s="181" t="s">
        <v>562</v>
      </c>
      <c r="E216" s="117">
        <v>10000657</v>
      </c>
      <c r="F216" s="399" t="s">
        <v>225</v>
      </c>
      <c r="G216" s="400"/>
      <c r="H216" s="400"/>
      <c r="I216" s="400"/>
      <c r="J216" s="400"/>
      <c r="K216" s="400"/>
      <c r="L216" s="401"/>
      <c r="M216" s="121">
        <v>594.49</v>
      </c>
      <c r="N216" s="72">
        <v>108.82405069822404</v>
      </c>
      <c r="O216" s="121"/>
      <c r="P216" s="72"/>
      <c r="Q216" s="112" t="s">
        <v>58</v>
      </c>
      <c r="R216" s="94" t="s">
        <v>33</v>
      </c>
      <c r="S216" s="94"/>
      <c r="T216" s="288">
        <f t="shared" si="68"/>
        <v>0</v>
      </c>
      <c r="U216" s="193">
        <v>404.9</v>
      </c>
      <c r="V216" s="5">
        <f t="shared" si="69"/>
        <v>0</v>
      </c>
      <c r="W216" s="193">
        <v>85.285567323232684</v>
      </c>
      <c r="X216" s="5">
        <f t="shared" si="70"/>
        <v>0</v>
      </c>
      <c r="Y216" s="4">
        <f t="shared" si="67"/>
        <v>0</v>
      </c>
      <c r="Z216" s="379">
        <v>0</v>
      </c>
    </row>
    <row r="217" spans="1:26" ht="24.9" customHeight="1" thickBot="1" x14ac:dyDescent="0.3">
      <c r="A217" s="29"/>
      <c r="B217" s="20" t="s">
        <v>308</v>
      </c>
      <c r="C217" s="22" t="s">
        <v>493</v>
      </c>
      <c r="D217" s="185"/>
      <c r="E217" s="38">
        <v>10000658</v>
      </c>
      <c r="F217" s="399" t="s">
        <v>226</v>
      </c>
      <c r="G217" s="400" t="s">
        <v>34</v>
      </c>
      <c r="H217" s="400"/>
      <c r="I217" s="400"/>
      <c r="J217" s="400"/>
      <c r="K217" s="400"/>
      <c r="L217" s="401"/>
      <c r="M217" s="121"/>
      <c r="N217" s="72"/>
      <c r="O217" s="121"/>
      <c r="P217" s="72"/>
      <c r="Q217" s="34" t="s">
        <v>58</v>
      </c>
      <c r="R217" s="23" t="s">
        <v>33</v>
      </c>
      <c r="S217" s="27"/>
      <c r="T217" s="288">
        <f t="shared" si="68"/>
        <v>0</v>
      </c>
      <c r="U217" s="194">
        <v>577.67999999999995</v>
      </c>
      <c r="V217" s="5">
        <f t="shared" si="69"/>
        <v>0</v>
      </c>
      <c r="W217" s="194">
        <v>90.07747846290188</v>
      </c>
      <c r="X217" s="5">
        <f t="shared" si="70"/>
        <v>0</v>
      </c>
      <c r="Y217" s="4">
        <f t="shared" si="67"/>
        <v>0</v>
      </c>
      <c r="Z217" s="379">
        <v>0</v>
      </c>
    </row>
    <row r="218" spans="1:26" ht="24.9" customHeight="1" thickTop="1" thickBot="1" x14ac:dyDescent="0.3">
      <c r="A218" s="39" t="s">
        <v>27</v>
      </c>
      <c r="B218" s="40"/>
      <c r="C218" s="40"/>
      <c r="D218" s="40"/>
      <c r="E218" s="40"/>
      <c r="F218" s="71"/>
      <c r="G218" s="40"/>
      <c r="H218" s="40"/>
      <c r="I218" s="40"/>
      <c r="J218" s="40"/>
      <c r="K218" s="40"/>
      <c r="L218" s="40"/>
      <c r="M218" s="121"/>
      <c r="N218" s="72"/>
      <c r="O218" s="121"/>
      <c r="P218" s="72"/>
      <c r="Q218" s="40"/>
      <c r="R218" s="40"/>
      <c r="S218" s="40"/>
      <c r="T218" s="298">
        <f>SUBTOTAL(9,T12:T20,T24:T35,T39:T45,T48:T122,T125:T126,T129:T130,T133:T217)</f>
        <v>86669</v>
      </c>
      <c r="U218" s="299"/>
      <c r="V218" s="298">
        <f>SUBTOTAL(9,V12:V20,V24:V35,V39:V45,V48:V122,V125:V126,V129:V130,V133:V217)</f>
        <v>28082110.840999987</v>
      </c>
      <c r="W218" s="299"/>
      <c r="X218" s="298">
        <f t="shared" ref="X218:Z218" si="73">SUBTOTAL(9,X12:X20,X24:X35,X39:X45,X48:X122,X125:X126,X129:X130,X133:X217)</f>
        <v>54566337.085216232</v>
      </c>
      <c r="Y218" s="298">
        <f t="shared" si="73"/>
        <v>86669</v>
      </c>
      <c r="Z218" s="298">
        <f t="shared" si="73"/>
        <v>86669</v>
      </c>
    </row>
    <row r="219" spans="1:26" ht="13.8" thickTop="1" x14ac:dyDescent="0.25">
      <c r="Y219"/>
      <c r="Z219"/>
    </row>
    <row r="220" spans="1:26" customFormat="1" x14ac:dyDescent="0.25"/>
    <row r="221" spans="1:26" x14ac:dyDescent="0.25">
      <c r="Y221"/>
      <c r="Z221"/>
    </row>
    <row r="222" spans="1:26" x14ac:dyDescent="0.25">
      <c r="X222" s="3"/>
      <c r="Y222"/>
      <c r="Z222"/>
    </row>
    <row r="223" spans="1:26" x14ac:dyDescent="0.25">
      <c r="Y223"/>
      <c r="Z223"/>
    </row>
    <row r="224" spans="1:26" x14ac:dyDescent="0.25">
      <c r="X224" s="385"/>
      <c r="Y224"/>
      <c r="Z224"/>
    </row>
    <row r="225" spans="25:26" x14ac:dyDescent="0.25">
      <c r="Y225"/>
      <c r="Z225"/>
    </row>
    <row r="226" spans="25:26" x14ac:dyDescent="0.25">
      <c r="Y226"/>
      <c r="Z226"/>
    </row>
    <row r="227" spans="25:26" x14ac:dyDescent="0.25">
      <c r="Y227"/>
      <c r="Z227"/>
    </row>
  </sheetData>
  <autoFilter ref="A7:Z217" xr:uid="{00000000-0009-0000-0000-000004000000}"/>
  <mergeCells count="155">
    <mergeCell ref="Z2:Z6"/>
    <mergeCell ref="U5:V5"/>
    <mergeCell ref="W5:X5"/>
    <mergeCell ref="Q1:Q6"/>
    <mergeCell ref="R1:R6"/>
    <mergeCell ref="Y1:Y6"/>
    <mergeCell ref="T5:T6"/>
    <mergeCell ref="F9:L9"/>
    <mergeCell ref="F10:L10"/>
    <mergeCell ref="M1:N5"/>
    <mergeCell ref="O1:P5"/>
    <mergeCell ref="T1:X4"/>
    <mergeCell ref="F8:L8"/>
    <mergeCell ref="A1:A6"/>
    <mergeCell ref="B1:B6"/>
    <mergeCell ref="C1:C6"/>
    <mergeCell ref="E1:E6"/>
    <mergeCell ref="F1:L6"/>
    <mergeCell ref="D1:D6"/>
    <mergeCell ref="F49:L49"/>
    <mergeCell ref="F50:L50"/>
    <mergeCell ref="F47:L47"/>
    <mergeCell ref="F48:L48"/>
    <mergeCell ref="F37:L37"/>
    <mergeCell ref="F38:L38"/>
    <mergeCell ref="F22:L22"/>
    <mergeCell ref="F23:L23"/>
    <mergeCell ref="F11:L11"/>
    <mergeCell ref="F12:L12"/>
    <mergeCell ref="F13:L13"/>
    <mergeCell ref="F14:L14"/>
    <mergeCell ref="F15:L15"/>
    <mergeCell ref="F57:L57"/>
    <mergeCell ref="F58:L58"/>
    <mergeCell ref="F59:L59"/>
    <mergeCell ref="F53:L53"/>
    <mergeCell ref="F54:L54"/>
    <mergeCell ref="F55:L55"/>
    <mergeCell ref="F56:L56"/>
    <mergeCell ref="F51:L51"/>
    <mergeCell ref="F52:L52"/>
    <mergeCell ref="F65:L65"/>
    <mergeCell ref="F66:L66"/>
    <mergeCell ref="F67:L67"/>
    <mergeCell ref="F68:L68"/>
    <mergeCell ref="F60:L60"/>
    <mergeCell ref="F61:L61"/>
    <mergeCell ref="F62:L62"/>
    <mergeCell ref="F63:L63"/>
    <mergeCell ref="F64:L64"/>
    <mergeCell ref="F78:L78"/>
    <mergeCell ref="F79:L79"/>
    <mergeCell ref="F80:L80"/>
    <mergeCell ref="F76:L76"/>
    <mergeCell ref="F77:L77"/>
    <mergeCell ref="F73:L73"/>
    <mergeCell ref="F74:L74"/>
    <mergeCell ref="F75:L75"/>
    <mergeCell ref="F69:L69"/>
    <mergeCell ref="F70:L70"/>
    <mergeCell ref="F71:L71"/>
    <mergeCell ref="F72:L72"/>
    <mergeCell ref="F90:L90"/>
    <mergeCell ref="F86:L86"/>
    <mergeCell ref="F87:L87"/>
    <mergeCell ref="F84:L84"/>
    <mergeCell ref="F85:L85"/>
    <mergeCell ref="F92:L92"/>
    <mergeCell ref="F81:L81"/>
    <mergeCell ref="F82:L82"/>
    <mergeCell ref="F83:L83"/>
    <mergeCell ref="F132:L132"/>
    <mergeCell ref="F128:L128"/>
    <mergeCell ref="F124:L124"/>
    <mergeCell ref="F98:L98"/>
    <mergeCell ref="F97:L97"/>
    <mergeCell ref="F96:L96"/>
    <mergeCell ref="F93:L93"/>
    <mergeCell ref="F94:L94"/>
    <mergeCell ref="F95:L95"/>
    <mergeCell ref="F151:L151"/>
    <mergeCell ref="F148:L148"/>
    <mergeCell ref="F149:L149"/>
    <mergeCell ref="F150:L150"/>
    <mergeCell ref="F147:L147"/>
    <mergeCell ref="F145:L145"/>
    <mergeCell ref="F146:L146"/>
    <mergeCell ref="F141:L141"/>
    <mergeCell ref="F135:L135"/>
    <mergeCell ref="F157:L157"/>
    <mergeCell ref="F158:L158"/>
    <mergeCell ref="F159:L159"/>
    <mergeCell ref="F160:L160"/>
    <mergeCell ref="F156:L156"/>
    <mergeCell ref="F152:L152"/>
    <mergeCell ref="F153:L153"/>
    <mergeCell ref="F154:L154"/>
    <mergeCell ref="F155:L155"/>
    <mergeCell ref="F166:L166"/>
    <mergeCell ref="F167:L167"/>
    <mergeCell ref="F168:L168"/>
    <mergeCell ref="F169:L169"/>
    <mergeCell ref="F162:L162"/>
    <mergeCell ref="F163:L163"/>
    <mergeCell ref="F164:L164"/>
    <mergeCell ref="F165:L165"/>
    <mergeCell ref="F161:L161"/>
    <mergeCell ref="F174:L174"/>
    <mergeCell ref="F175:L175"/>
    <mergeCell ref="F176:L176"/>
    <mergeCell ref="F177:L177"/>
    <mergeCell ref="F178:L178"/>
    <mergeCell ref="F170:L170"/>
    <mergeCell ref="F171:L171"/>
    <mergeCell ref="F172:L172"/>
    <mergeCell ref="F173:L173"/>
    <mergeCell ref="F187:L187"/>
    <mergeCell ref="F188:L188"/>
    <mergeCell ref="F189:L189"/>
    <mergeCell ref="F182:L182"/>
    <mergeCell ref="F183:L183"/>
    <mergeCell ref="F184:L184"/>
    <mergeCell ref="F185:L185"/>
    <mergeCell ref="F186:L186"/>
    <mergeCell ref="F179:L179"/>
    <mergeCell ref="F180:L180"/>
    <mergeCell ref="F181:L181"/>
    <mergeCell ref="F196:L196"/>
    <mergeCell ref="F197:L197"/>
    <mergeCell ref="F198:L198"/>
    <mergeCell ref="F199:L199"/>
    <mergeCell ref="F193:L193"/>
    <mergeCell ref="F194:L194"/>
    <mergeCell ref="F195:L195"/>
    <mergeCell ref="F190:L190"/>
    <mergeCell ref="F191:L191"/>
    <mergeCell ref="F192:L192"/>
    <mergeCell ref="F206:L206"/>
    <mergeCell ref="F207:L207"/>
    <mergeCell ref="F208:L208"/>
    <mergeCell ref="F203:L203"/>
    <mergeCell ref="F204:L204"/>
    <mergeCell ref="F205:L205"/>
    <mergeCell ref="F200:L200"/>
    <mergeCell ref="F201:L201"/>
    <mergeCell ref="F202:L202"/>
    <mergeCell ref="F215:L215"/>
    <mergeCell ref="F216:L216"/>
    <mergeCell ref="F217:L217"/>
    <mergeCell ref="F214:L214"/>
    <mergeCell ref="F213:L213"/>
    <mergeCell ref="F209:L209"/>
    <mergeCell ref="F210:L210"/>
    <mergeCell ref="F211:L211"/>
    <mergeCell ref="F212:L212"/>
  </mergeCells>
  <conditionalFormatting sqref="M8:P35 M37:P45 M47:P90 M92:P218">
    <cfRule type="cellIs" dxfId="3" priority="159" stopIfTrue="1" operator="equal">
      <formula>0</formula>
    </cfRule>
    <cfRule type="cellIs" dxfId="2" priority="160" stopIfTrue="1" operator="notEqual">
      <formula>0</formula>
    </cfRule>
  </conditionalFormatting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G204"/>
  <sheetViews>
    <sheetView showZeros="0" topLeftCell="I2" zoomScale="70" zoomScaleNormal="70" workbookViewId="0">
      <selection activeCell="Z2" sqref="Z2:Z6"/>
    </sheetView>
  </sheetViews>
  <sheetFormatPr defaultColWidth="9.109375" defaultRowHeight="13.2" x14ac:dyDescent="0.25"/>
  <cols>
    <col min="1" max="1" width="13.6640625" style="217" customWidth="1"/>
    <col min="2" max="2" width="16.5546875" style="217" customWidth="1"/>
    <col min="3" max="3" width="26.33203125" style="217" customWidth="1"/>
    <col min="4" max="4" width="20.6640625" style="217" customWidth="1"/>
    <col min="5" max="5" width="10.44140625" style="217" customWidth="1"/>
    <col min="6" max="6" width="39.5546875" style="279" customWidth="1"/>
    <col min="7" max="7" width="10.44140625" style="279" customWidth="1"/>
    <col min="8" max="8" width="9.44140625" style="279" bestFit="1" customWidth="1"/>
    <col min="9" max="9" width="13.109375" style="279" customWidth="1"/>
    <col min="10" max="10" width="7.109375" style="279" customWidth="1"/>
    <col min="11" max="11" width="4.88671875" style="279" customWidth="1"/>
    <col min="12" max="12" width="31.109375" style="280" customWidth="1"/>
    <col min="13" max="13" width="15.5546875" style="281" customWidth="1"/>
    <col min="14" max="14" width="17.5546875" style="281" customWidth="1"/>
    <col min="15" max="15" width="15.5546875" style="281" hidden="1" customWidth="1"/>
    <col min="16" max="16" width="17.5546875" style="281" hidden="1" customWidth="1"/>
    <col min="17" max="17" width="4.6640625" style="282" customWidth="1"/>
    <col min="18" max="19" width="4.109375" style="282" customWidth="1"/>
    <col min="20" max="20" width="14.109375" style="283" customWidth="1"/>
    <col min="21" max="21" width="15" style="284" hidden="1" customWidth="1"/>
    <col min="22" max="22" width="16.6640625" style="282" hidden="1" customWidth="1"/>
    <col min="23" max="24" width="16.6640625" style="282" customWidth="1"/>
    <col min="25" max="25" width="12.6640625" style="283" customWidth="1"/>
    <col min="26" max="26" width="18" style="217" customWidth="1"/>
    <col min="27" max="27" width="9.109375" style="217"/>
    <col min="28" max="28" width="15.6640625" bestFit="1" customWidth="1"/>
    <col min="60" max="16384" width="9.109375" style="217"/>
  </cols>
  <sheetData>
    <row r="1" spans="1:59" ht="20.25" customHeight="1" thickTop="1" x14ac:dyDescent="0.25">
      <c r="A1" s="460" t="s">
        <v>262</v>
      </c>
      <c r="B1" s="460" t="s">
        <v>261</v>
      </c>
      <c r="C1" s="463" t="s">
        <v>238</v>
      </c>
      <c r="D1" s="463" t="s">
        <v>548</v>
      </c>
      <c r="E1" s="466" t="s">
        <v>120</v>
      </c>
      <c r="F1" s="469" t="s">
        <v>19</v>
      </c>
      <c r="G1" s="469"/>
      <c r="H1" s="469"/>
      <c r="I1" s="469"/>
      <c r="J1" s="469"/>
      <c r="K1" s="469"/>
      <c r="L1" s="469"/>
      <c r="M1" s="471" t="s">
        <v>564</v>
      </c>
      <c r="N1" s="472"/>
      <c r="O1" s="471" t="s">
        <v>505</v>
      </c>
      <c r="P1" s="472"/>
      <c r="Q1" s="477" t="s">
        <v>20</v>
      </c>
      <c r="R1" s="477" t="s">
        <v>21</v>
      </c>
      <c r="S1" s="218"/>
      <c r="T1" s="451" t="s">
        <v>612</v>
      </c>
      <c r="U1" s="452"/>
      <c r="V1" s="452"/>
      <c r="W1" s="452"/>
      <c r="X1" s="453"/>
      <c r="Y1" s="480" t="s">
        <v>17</v>
      </c>
      <c r="Z1" s="387" t="s">
        <v>611</v>
      </c>
    </row>
    <row r="2" spans="1:59" ht="20.25" customHeight="1" x14ac:dyDescent="0.25">
      <c r="A2" s="461"/>
      <c r="B2" s="461"/>
      <c r="C2" s="464"/>
      <c r="D2" s="464"/>
      <c r="E2" s="467"/>
      <c r="F2" s="469"/>
      <c r="G2" s="469"/>
      <c r="H2" s="469"/>
      <c r="I2" s="469"/>
      <c r="J2" s="469"/>
      <c r="K2" s="469"/>
      <c r="L2" s="469"/>
      <c r="M2" s="473"/>
      <c r="N2" s="474"/>
      <c r="O2" s="473"/>
      <c r="P2" s="474"/>
      <c r="Q2" s="478"/>
      <c r="R2" s="478"/>
      <c r="S2" s="219"/>
      <c r="T2" s="454"/>
      <c r="U2" s="455"/>
      <c r="V2" s="455"/>
      <c r="W2" s="455"/>
      <c r="X2" s="456"/>
      <c r="Y2" s="481"/>
      <c r="Z2" s="470" t="s">
        <v>504</v>
      </c>
    </row>
    <row r="3" spans="1:59" ht="20.25" customHeight="1" x14ac:dyDescent="0.25">
      <c r="A3" s="461"/>
      <c r="B3" s="461"/>
      <c r="C3" s="464"/>
      <c r="D3" s="464"/>
      <c r="E3" s="467"/>
      <c r="F3" s="469"/>
      <c r="G3" s="469"/>
      <c r="H3" s="469"/>
      <c r="I3" s="469"/>
      <c r="J3" s="469"/>
      <c r="K3" s="469"/>
      <c r="L3" s="469"/>
      <c r="M3" s="473"/>
      <c r="N3" s="474"/>
      <c r="O3" s="473"/>
      <c r="P3" s="474"/>
      <c r="Q3" s="478"/>
      <c r="R3" s="478"/>
      <c r="S3" s="219"/>
      <c r="T3" s="454"/>
      <c r="U3" s="455"/>
      <c r="V3" s="455"/>
      <c r="W3" s="455"/>
      <c r="X3" s="456"/>
      <c r="Y3" s="481"/>
      <c r="Z3" s="470"/>
    </row>
    <row r="4" spans="1:59" ht="30" customHeight="1" x14ac:dyDescent="0.25">
      <c r="A4" s="461"/>
      <c r="B4" s="461"/>
      <c r="C4" s="464"/>
      <c r="D4" s="464"/>
      <c r="E4" s="467"/>
      <c r="F4" s="469"/>
      <c r="G4" s="469"/>
      <c r="H4" s="469"/>
      <c r="I4" s="469"/>
      <c r="J4" s="469"/>
      <c r="K4" s="469"/>
      <c r="L4" s="469"/>
      <c r="M4" s="473"/>
      <c r="N4" s="474"/>
      <c r="O4" s="473"/>
      <c r="P4" s="474"/>
      <c r="Q4" s="478"/>
      <c r="R4" s="478"/>
      <c r="S4" s="220"/>
      <c r="T4" s="457"/>
      <c r="U4" s="458"/>
      <c r="V4" s="458"/>
      <c r="W4" s="458"/>
      <c r="X4" s="459"/>
      <c r="Y4" s="481"/>
      <c r="Z4" s="470"/>
    </row>
    <row r="5" spans="1:59" ht="23.25" customHeight="1" x14ac:dyDescent="0.25">
      <c r="A5" s="462"/>
      <c r="B5" s="462"/>
      <c r="C5" s="464"/>
      <c r="D5" s="464"/>
      <c r="E5" s="468"/>
      <c r="F5" s="469"/>
      <c r="G5" s="469"/>
      <c r="H5" s="469"/>
      <c r="I5" s="469"/>
      <c r="J5" s="469"/>
      <c r="K5" s="469"/>
      <c r="L5" s="469"/>
      <c r="M5" s="475"/>
      <c r="N5" s="476"/>
      <c r="O5" s="475"/>
      <c r="P5" s="476"/>
      <c r="Q5" s="479"/>
      <c r="R5" s="479"/>
      <c r="S5" s="221"/>
      <c r="T5" s="483" t="s">
        <v>22</v>
      </c>
      <c r="U5" s="484" t="s">
        <v>23</v>
      </c>
      <c r="V5" s="485"/>
      <c r="W5" s="484" t="s">
        <v>604</v>
      </c>
      <c r="X5" s="485"/>
      <c r="Y5" s="482"/>
      <c r="Z5" s="470"/>
    </row>
    <row r="6" spans="1:59" ht="67.5" customHeight="1" x14ac:dyDescent="0.25">
      <c r="A6" s="462"/>
      <c r="B6" s="462"/>
      <c r="C6" s="465"/>
      <c r="D6" s="465"/>
      <c r="E6" s="468"/>
      <c r="F6" s="469"/>
      <c r="G6" s="469"/>
      <c r="H6" s="469"/>
      <c r="I6" s="469"/>
      <c r="J6" s="469"/>
      <c r="K6" s="469"/>
      <c r="L6" s="469"/>
      <c r="M6" s="222" t="s">
        <v>23</v>
      </c>
      <c r="N6" s="222" t="s">
        <v>605</v>
      </c>
      <c r="O6" s="222" t="s">
        <v>23</v>
      </c>
      <c r="P6" s="222" t="s">
        <v>18</v>
      </c>
      <c r="Q6" s="479"/>
      <c r="R6" s="479"/>
      <c r="S6" s="223"/>
      <c r="T6" s="444"/>
      <c r="U6" s="191" t="s">
        <v>565</v>
      </c>
      <c r="V6" s="176" t="s">
        <v>515</v>
      </c>
      <c r="W6" s="176" t="s">
        <v>610</v>
      </c>
      <c r="X6" s="176" t="s">
        <v>515</v>
      </c>
      <c r="Y6" s="482"/>
      <c r="Z6" s="470"/>
    </row>
    <row r="7" spans="1:59" ht="33.6" customHeight="1" x14ac:dyDescent="0.25">
      <c r="A7" s="224"/>
      <c r="B7" s="225"/>
      <c r="C7" s="226"/>
      <c r="D7" s="227"/>
      <c r="E7" s="228"/>
      <c r="F7" s="229"/>
      <c r="G7" s="227"/>
      <c r="H7" s="227"/>
      <c r="I7" s="227"/>
      <c r="J7" s="227"/>
      <c r="K7" s="227"/>
      <c r="L7" s="226"/>
      <c r="M7" s="222"/>
      <c r="N7" s="222"/>
      <c r="O7" s="222"/>
      <c r="P7" s="222"/>
      <c r="Q7" s="230"/>
      <c r="R7" s="230"/>
      <c r="S7" s="223"/>
      <c r="T7" s="167"/>
      <c r="U7" s="191"/>
      <c r="V7" s="176"/>
      <c r="W7" s="176"/>
      <c r="X7" s="176"/>
      <c r="Y7" s="231"/>
      <c r="Z7" s="362"/>
    </row>
    <row r="8" spans="1:59" ht="24.9" customHeight="1" x14ac:dyDescent="0.25">
      <c r="A8" s="232" t="s">
        <v>126</v>
      </c>
      <c r="B8" s="233"/>
      <c r="C8" s="234"/>
      <c r="D8" s="234"/>
      <c r="E8" s="235"/>
      <c r="F8" s="402" t="s">
        <v>127</v>
      </c>
      <c r="G8" s="403"/>
      <c r="H8" s="403"/>
      <c r="I8" s="403"/>
      <c r="J8" s="403"/>
      <c r="K8" s="403"/>
      <c r="L8" s="404"/>
      <c r="M8" s="236">
        <v>0</v>
      </c>
      <c r="N8" s="237">
        <v>0</v>
      </c>
      <c r="O8" s="236"/>
      <c r="P8" s="237"/>
      <c r="Q8" s="238"/>
      <c r="R8" s="239"/>
      <c r="S8" s="239"/>
      <c r="T8" s="240"/>
      <c r="U8" s="241"/>
      <c r="V8" s="242">
        <f t="shared" ref="V8:V32" si="0">+U8*T8</f>
        <v>0</v>
      </c>
      <c r="W8" s="240"/>
      <c r="X8" s="240">
        <f t="shared" ref="X8:X71" si="1">+W8*T8</f>
        <v>0</v>
      </c>
      <c r="Y8" s="231">
        <f>SUM(Z8:Z8)</f>
        <v>0</v>
      </c>
      <c r="Z8" s="243">
        <v>0</v>
      </c>
      <c r="AB8" s="217"/>
      <c r="AC8" s="217"/>
      <c r="AD8" s="217"/>
      <c r="AE8" s="217"/>
      <c r="AF8" s="217"/>
      <c r="AG8" s="217"/>
      <c r="AH8" s="217"/>
      <c r="AI8" s="217"/>
      <c r="AJ8" s="217"/>
      <c r="AK8" s="217"/>
      <c r="AL8" s="217"/>
      <c r="AM8" s="217"/>
      <c r="AN8" s="217"/>
      <c r="AO8" s="217"/>
      <c r="AP8" s="217"/>
      <c r="AQ8" s="217"/>
      <c r="AR8" s="217"/>
      <c r="AS8" s="217"/>
      <c r="AT8" s="217"/>
      <c r="AU8" s="217"/>
      <c r="AV8" s="217"/>
      <c r="AW8" s="217"/>
      <c r="AX8" s="217"/>
      <c r="AY8" s="217"/>
      <c r="AZ8" s="217"/>
      <c r="BA8" s="217"/>
      <c r="BB8" s="217"/>
      <c r="BC8" s="217"/>
      <c r="BD8" s="217"/>
      <c r="BE8" s="217"/>
      <c r="BF8" s="217"/>
      <c r="BG8" s="217"/>
    </row>
    <row r="9" spans="1:59" ht="24.9" customHeight="1" x14ac:dyDescent="0.25">
      <c r="A9" s="232" t="s">
        <v>15</v>
      </c>
      <c r="B9" s="233"/>
      <c r="C9" s="234"/>
      <c r="D9" s="234"/>
      <c r="E9" s="235"/>
      <c r="F9" s="402" t="s">
        <v>130</v>
      </c>
      <c r="G9" s="403"/>
      <c r="H9" s="403"/>
      <c r="I9" s="403"/>
      <c r="J9" s="403"/>
      <c r="K9" s="403"/>
      <c r="L9" s="404"/>
      <c r="M9" s="236">
        <v>0</v>
      </c>
      <c r="N9" s="237">
        <v>0</v>
      </c>
      <c r="O9" s="236"/>
      <c r="P9" s="237"/>
      <c r="Q9" s="238" t="s">
        <v>24</v>
      </c>
      <c r="R9" s="239" t="s">
        <v>28</v>
      </c>
      <c r="S9" s="239"/>
      <c r="T9" s="240">
        <f t="shared" ref="T9:T32" si="2">Y9</f>
        <v>0</v>
      </c>
      <c r="U9" s="241"/>
      <c r="V9" s="242"/>
      <c r="W9" s="240"/>
      <c r="X9" s="240">
        <f t="shared" si="1"/>
        <v>0</v>
      </c>
      <c r="Y9" s="231">
        <f>SUM(Z9:Z9)</f>
        <v>0</v>
      </c>
      <c r="Z9" s="243">
        <v>0</v>
      </c>
      <c r="AB9" s="217"/>
      <c r="AC9" s="217"/>
      <c r="AD9" s="217"/>
      <c r="AE9" s="217"/>
      <c r="AF9" s="217"/>
      <c r="AG9" s="217"/>
      <c r="AH9" s="217"/>
      <c r="AI9" s="217"/>
      <c r="AJ9" s="217"/>
      <c r="AK9" s="217"/>
      <c r="AL9" s="217"/>
      <c r="AM9" s="217"/>
      <c r="AN9" s="217"/>
      <c r="AO9" s="217"/>
      <c r="AP9" s="217"/>
      <c r="AQ9" s="217"/>
      <c r="AR9" s="217"/>
      <c r="AS9" s="217"/>
      <c r="AT9" s="217"/>
      <c r="AU9" s="217"/>
      <c r="AV9" s="217"/>
      <c r="AW9" s="217"/>
      <c r="AX9" s="217"/>
      <c r="AY9" s="217"/>
      <c r="AZ9" s="217"/>
      <c r="BA9" s="217"/>
      <c r="BB9" s="217"/>
      <c r="BC9" s="217"/>
      <c r="BD9" s="217"/>
      <c r="BE9" s="217"/>
      <c r="BF9" s="217"/>
      <c r="BG9" s="217"/>
    </row>
    <row r="10" spans="1:59" ht="24.9" customHeight="1" x14ac:dyDescent="0.25">
      <c r="A10" s="320"/>
      <c r="B10" s="312">
        <v>2</v>
      </c>
      <c r="C10" s="313" t="s">
        <v>319</v>
      </c>
      <c r="D10" s="322" t="s">
        <v>549</v>
      </c>
      <c r="E10" s="337">
        <v>30000349</v>
      </c>
      <c r="F10" s="489" t="s">
        <v>131</v>
      </c>
      <c r="G10" s="490"/>
      <c r="H10" s="490"/>
      <c r="I10" s="490"/>
      <c r="J10" s="490"/>
      <c r="K10" s="490"/>
      <c r="L10" s="491"/>
      <c r="M10" s="236">
        <v>0</v>
      </c>
      <c r="N10" s="237">
        <v>204.70956535260677</v>
      </c>
      <c r="O10" s="236"/>
      <c r="P10" s="237"/>
      <c r="Q10" s="316" t="s">
        <v>24</v>
      </c>
      <c r="R10" s="325" t="s">
        <v>28</v>
      </c>
      <c r="S10" s="325"/>
      <c r="T10" s="242">
        <f t="shared" si="2"/>
        <v>10</v>
      </c>
      <c r="U10" s="246"/>
      <c r="V10" s="242">
        <f t="shared" si="0"/>
        <v>0</v>
      </c>
      <c r="W10" s="246">
        <v>204.70956535260677</v>
      </c>
      <c r="X10" s="242">
        <f t="shared" si="1"/>
        <v>2047.0956535260677</v>
      </c>
      <c r="Y10" s="231">
        <f>Z10</f>
        <v>10</v>
      </c>
      <c r="Z10" s="311">
        <v>10</v>
      </c>
    </row>
    <row r="11" spans="1:59" ht="24.9" customHeight="1" x14ac:dyDescent="0.25">
      <c r="A11" s="232" t="s">
        <v>132</v>
      </c>
      <c r="B11" s="233"/>
      <c r="C11" s="234"/>
      <c r="D11" s="234"/>
      <c r="E11" s="235"/>
      <c r="F11" s="402" t="s">
        <v>133</v>
      </c>
      <c r="G11" s="403"/>
      <c r="H11" s="403"/>
      <c r="I11" s="403"/>
      <c r="J11" s="403"/>
      <c r="K11" s="403"/>
      <c r="L11" s="404"/>
      <c r="M11" s="236">
        <v>0</v>
      </c>
      <c r="N11" s="237">
        <v>0</v>
      </c>
      <c r="O11" s="236"/>
      <c r="P11" s="237"/>
      <c r="Q11" s="238"/>
      <c r="R11" s="239"/>
      <c r="S11" s="239"/>
      <c r="T11" s="240">
        <f t="shared" si="2"/>
        <v>0</v>
      </c>
      <c r="U11" s="241"/>
      <c r="V11" s="242">
        <f t="shared" si="0"/>
        <v>0</v>
      </c>
      <c r="W11" s="240"/>
      <c r="X11" s="240">
        <f t="shared" si="1"/>
        <v>0</v>
      </c>
      <c r="Y11" s="231">
        <f t="shared" ref="Y11:Y74" si="3">Z11</f>
        <v>0</v>
      </c>
      <c r="Z11" s="243">
        <v>0</v>
      </c>
      <c r="AB11" s="217"/>
      <c r="AC11" s="217"/>
      <c r="AD11" s="217"/>
      <c r="AE11" s="217"/>
      <c r="AF11" s="217"/>
      <c r="AG11" s="217"/>
      <c r="AH11" s="217"/>
      <c r="AI11" s="217"/>
      <c r="AJ11" s="217"/>
      <c r="AK11" s="217"/>
      <c r="AL11" s="217"/>
      <c r="AM11" s="217"/>
      <c r="AN11" s="217"/>
      <c r="AO11" s="217"/>
      <c r="AP11" s="217"/>
      <c r="AQ11" s="217"/>
      <c r="AR11" s="217"/>
      <c r="AS11" s="217"/>
      <c r="AT11" s="217"/>
      <c r="AU11" s="217"/>
      <c r="AV11" s="217"/>
      <c r="AW11" s="217"/>
      <c r="AX11" s="217"/>
      <c r="AY11" s="217"/>
      <c r="AZ11" s="217"/>
      <c r="BA11" s="217"/>
      <c r="BB11" s="217"/>
      <c r="BC11" s="217"/>
      <c r="BD11" s="217"/>
      <c r="BE11" s="217"/>
      <c r="BF11" s="217"/>
      <c r="BG11" s="217"/>
    </row>
    <row r="12" spans="1:59" ht="24.75" customHeight="1" x14ac:dyDescent="0.25">
      <c r="A12" s="232" t="s">
        <v>233</v>
      </c>
      <c r="B12" s="233"/>
      <c r="C12" s="244"/>
      <c r="D12" s="244"/>
      <c r="E12" s="245"/>
      <c r="F12" s="402" t="s">
        <v>239</v>
      </c>
      <c r="G12" s="403"/>
      <c r="H12" s="403"/>
      <c r="I12" s="403"/>
      <c r="J12" s="403"/>
      <c r="K12" s="403"/>
      <c r="L12" s="404"/>
      <c r="M12" s="236">
        <v>0</v>
      </c>
      <c r="N12" s="237">
        <v>0</v>
      </c>
      <c r="O12" s="236"/>
      <c r="P12" s="237"/>
      <c r="Q12" s="238"/>
      <c r="R12" s="239"/>
      <c r="S12" s="239"/>
      <c r="T12" s="240">
        <f t="shared" si="2"/>
        <v>0</v>
      </c>
      <c r="U12" s="241"/>
      <c r="V12" s="242">
        <f t="shared" si="0"/>
        <v>0</v>
      </c>
      <c r="W12" s="240"/>
      <c r="X12" s="240">
        <f t="shared" si="1"/>
        <v>0</v>
      </c>
      <c r="Y12" s="231">
        <f t="shared" si="3"/>
        <v>0</v>
      </c>
      <c r="Z12" s="243">
        <v>0</v>
      </c>
      <c r="AB12" s="217"/>
      <c r="AC12" s="217"/>
      <c r="AD12" s="217"/>
      <c r="AE12" s="217"/>
      <c r="AF12" s="217"/>
      <c r="AG12" s="217"/>
      <c r="AH12" s="217"/>
      <c r="AI12" s="217"/>
      <c r="AJ12" s="217"/>
      <c r="AK12" s="217"/>
      <c r="AL12" s="217"/>
      <c r="AM12" s="217"/>
      <c r="AN12" s="217"/>
      <c r="AO12" s="217"/>
      <c r="AP12" s="217"/>
      <c r="AQ12" s="217"/>
      <c r="AR12" s="217"/>
      <c r="AS12" s="217"/>
      <c r="AT12" s="217"/>
      <c r="AU12" s="217"/>
      <c r="AV12" s="217"/>
      <c r="AW12" s="217"/>
      <c r="AX12" s="217"/>
      <c r="AY12" s="217"/>
      <c r="AZ12" s="217"/>
      <c r="BA12" s="217"/>
      <c r="BB12" s="217"/>
      <c r="BC12" s="217"/>
      <c r="BD12" s="217"/>
      <c r="BE12" s="217"/>
      <c r="BF12" s="217"/>
      <c r="BG12" s="217"/>
    </row>
    <row r="13" spans="1:59" ht="24.75" customHeight="1" x14ac:dyDescent="0.25">
      <c r="A13" s="232"/>
      <c r="B13" s="233"/>
      <c r="C13" s="244"/>
      <c r="D13" s="244"/>
      <c r="E13" s="245"/>
      <c r="F13" s="402" t="s">
        <v>240</v>
      </c>
      <c r="G13" s="403"/>
      <c r="H13" s="403"/>
      <c r="I13" s="403"/>
      <c r="J13" s="403"/>
      <c r="K13" s="403"/>
      <c r="L13" s="404"/>
      <c r="M13" s="236">
        <v>0</v>
      </c>
      <c r="N13" s="237">
        <v>0</v>
      </c>
      <c r="O13" s="236"/>
      <c r="P13" s="237"/>
      <c r="Q13" s="238"/>
      <c r="R13" s="239"/>
      <c r="S13" s="239"/>
      <c r="T13" s="240">
        <f t="shared" si="2"/>
        <v>0</v>
      </c>
      <c r="U13" s="241"/>
      <c r="V13" s="242">
        <f t="shared" si="0"/>
        <v>0</v>
      </c>
      <c r="W13" s="240"/>
      <c r="X13" s="240">
        <f t="shared" si="1"/>
        <v>0</v>
      </c>
      <c r="Y13" s="231">
        <f t="shared" si="3"/>
        <v>0</v>
      </c>
      <c r="Z13" s="243">
        <v>0</v>
      </c>
      <c r="AB13" s="217"/>
      <c r="AC13" s="217"/>
      <c r="AD13" s="217"/>
      <c r="AE13" s="217"/>
      <c r="AF13" s="217"/>
      <c r="AG13" s="217"/>
      <c r="AH13" s="217"/>
      <c r="AI13" s="217"/>
      <c r="AJ13" s="217"/>
      <c r="AK13" s="217"/>
      <c r="AL13" s="217"/>
      <c r="AM13" s="217"/>
      <c r="AN13" s="217"/>
      <c r="AO13" s="217"/>
      <c r="AP13" s="217"/>
      <c r="AQ13" s="217"/>
      <c r="AR13" s="217"/>
      <c r="AS13" s="217"/>
      <c r="AT13" s="217"/>
      <c r="AU13" s="217"/>
      <c r="AV13" s="217"/>
      <c r="AW13" s="217"/>
      <c r="AX13" s="217"/>
      <c r="AY13" s="217"/>
      <c r="AZ13" s="217"/>
      <c r="BA13" s="217"/>
      <c r="BB13" s="217"/>
      <c r="BC13" s="217"/>
      <c r="BD13" s="217"/>
      <c r="BE13" s="217"/>
      <c r="BF13" s="217"/>
      <c r="BG13" s="217"/>
    </row>
    <row r="14" spans="1:59" ht="24.9" customHeight="1" x14ac:dyDescent="0.25">
      <c r="A14" s="320"/>
      <c r="B14" s="312"/>
      <c r="C14" s="321" t="s">
        <v>509</v>
      </c>
      <c r="D14" s="303" t="s">
        <v>550</v>
      </c>
      <c r="E14" s="338" t="s">
        <v>510</v>
      </c>
      <c r="F14" s="364" t="s">
        <v>506</v>
      </c>
      <c r="G14" s="339">
        <v>1</v>
      </c>
      <c r="H14" s="340" t="s">
        <v>0</v>
      </c>
      <c r="I14" s="341">
        <v>709</v>
      </c>
      <c r="J14" s="340" t="s">
        <v>29</v>
      </c>
      <c r="K14" s="340"/>
      <c r="L14" s="342">
        <f t="shared" ref="L14:L18" si="4">IF(G14="","",G14*I14)</f>
        <v>709</v>
      </c>
      <c r="M14" s="236">
        <v>0</v>
      </c>
      <c r="N14" s="237">
        <f>T14*L14</f>
        <v>0</v>
      </c>
      <c r="O14" s="236"/>
      <c r="P14" s="237"/>
      <c r="Q14" s="316"/>
      <c r="R14" s="325"/>
      <c r="S14" s="325"/>
      <c r="T14" s="242">
        <f>Y14</f>
        <v>0</v>
      </c>
      <c r="U14" s="246"/>
      <c r="V14" s="242">
        <f t="shared" si="0"/>
        <v>0</v>
      </c>
      <c r="W14" s="246">
        <v>20.952599999999997</v>
      </c>
      <c r="X14" s="242">
        <f>N14*W14</f>
        <v>0</v>
      </c>
      <c r="Y14" s="231">
        <f t="shared" si="3"/>
        <v>0</v>
      </c>
      <c r="Z14" s="311"/>
    </row>
    <row r="15" spans="1:59" ht="24.9" customHeight="1" x14ac:dyDescent="0.25">
      <c r="A15" s="301"/>
      <c r="B15" s="225"/>
      <c r="C15" s="302" t="s">
        <v>511</v>
      </c>
      <c r="D15" s="303" t="s">
        <v>550</v>
      </c>
      <c r="E15" s="304" t="s">
        <v>260</v>
      </c>
      <c r="F15" s="365" t="s">
        <v>507</v>
      </c>
      <c r="G15" s="305">
        <v>1</v>
      </c>
      <c r="H15" s="306" t="s">
        <v>0</v>
      </c>
      <c r="I15" s="307">
        <v>1403</v>
      </c>
      <c r="J15" s="306" t="s">
        <v>29</v>
      </c>
      <c r="K15" s="306"/>
      <c r="L15" s="308">
        <f t="shared" si="4"/>
        <v>1403</v>
      </c>
      <c r="M15" s="236">
        <v>0</v>
      </c>
      <c r="N15" s="237">
        <f t="shared" ref="N15:N18" si="5">T15*L15</f>
        <v>0</v>
      </c>
      <c r="O15" s="236"/>
      <c r="P15" s="237"/>
      <c r="Q15" s="309"/>
      <c r="R15" s="310"/>
      <c r="S15" s="310"/>
      <c r="T15" s="242">
        <f t="shared" si="2"/>
        <v>0</v>
      </c>
      <c r="U15" s="241"/>
      <c r="V15" s="242">
        <f t="shared" si="0"/>
        <v>0</v>
      </c>
      <c r="W15" s="241">
        <v>20.952599999999997</v>
      </c>
      <c r="X15" s="242">
        <f t="shared" ref="X15:X18" si="6">N15*W15</f>
        <v>0</v>
      </c>
      <c r="Y15" s="231">
        <f t="shared" si="3"/>
        <v>0</v>
      </c>
      <c r="Z15" s="363"/>
    </row>
    <row r="16" spans="1:59" ht="24.9" customHeight="1" x14ac:dyDescent="0.25">
      <c r="A16" s="301"/>
      <c r="B16" s="225"/>
      <c r="C16" s="302" t="s">
        <v>621</v>
      </c>
      <c r="D16" s="303" t="s">
        <v>550</v>
      </c>
      <c r="E16" s="304" t="s">
        <v>622</v>
      </c>
      <c r="F16" s="365" t="s">
        <v>502</v>
      </c>
      <c r="G16" s="305">
        <v>1</v>
      </c>
      <c r="H16" s="306" t="s">
        <v>0</v>
      </c>
      <c r="I16" s="307">
        <v>1128</v>
      </c>
      <c r="J16" s="306" t="s">
        <v>29</v>
      </c>
      <c r="K16" s="306"/>
      <c r="L16" s="308">
        <f t="shared" si="4"/>
        <v>1128</v>
      </c>
      <c r="M16" s="236">
        <v>0</v>
      </c>
      <c r="N16" s="237">
        <f t="shared" si="5"/>
        <v>0</v>
      </c>
      <c r="O16" s="236"/>
      <c r="P16" s="237"/>
      <c r="Q16" s="309"/>
      <c r="R16" s="310"/>
      <c r="S16" s="310"/>
      <c r="T16" s="242">
        <f t="shared" si="2"/>
        <v>0</v>
      </c>
      <c r="U16" s="241"/>
      <c r="V16" s="242">
        <f t="shared" si="0"/>
        <v>0</v>
      </c>
      <c r="W16" s="241">
        <v>20.952599999999997</v>
      </c>
      <c r="X16" s="242">
        <f t="shared" si="6"/>
        <v>0</v>
      </c>
      <c r="Y16" s="231">
        <f t="shared" si="3"/>
        <v>0</v>
      </c>
      <c r="Z16" s="311"/>
    </row>
    <row r="17" spans="1:59" ht="24.9" customHeight="1" x14ac:dyDescent="0.25">
      <c r="A17" s="301"/>
      <c r="B17" s="225"/>
      <c r="C17" s="302" t="s">
        <v>512</v>
      </c>
      <c r="D17" s="303" t="s">
        <v>550</v>
      </c>
      <c r="E17" s="304" t="s">
        <v>513</v>
      </c>
      <c r="F17" s="365" t="s">
        <v>508</v>
      </c>
      <c r="G17" s="305">
        <v>1</v>
      </c>
      <c r="H17" s="306" t="s">
        <v>0</v>
      </c>
      <c r="I17" s="307">
        <v>1030</v>
      </c>
      <c r="J17" s="306" t="s">
        <v>29</v>
      </c>
      <c r="K17" s="306"/>
      <c r="L17" s="308">
        <f t="shared" si="4"/>
        <v>1030</v>
      </c>
      <c r="M17" s="236">
        <v>0</v>
      </c>
      <c r="N17" s="237">
        <f t="shared" si="5"/>
        <v>0</v>
      </c>
      <c r="O17" s="236"/>
      <c r="P17" s="237"/>
      <c r="Q17" s="309"/>
      <c r="R17" s="310"/>
      <c r="S17" s="310"/>
      <c r="T17" s="242">
        <f t="shared" si="2"/>
        <v>0</v>
      </c>
      <c r="U17" s="241"/>
      <c r="V17" s="242">
        <f t="shared" si="0"/>
        <v>0</v>
      </c>
      <c r="W17" s="241">
        <v>20.952599999999997</v>
      </c>
      <c r="X17" s="242">
        <f t="shared" si="6"/>
        <v>0</v>
      </c>
      <c r="Y17" s="231">
        <f t="shared" si="3"/>
        <v>0</v>
      </c>
      <c r="Z17" s="311"/>
    </row>
    <row r="18" spans="1:59" ht="24.9" customHeight="1" x14ac:dyDescent="0.25">
      <c r="A18" s="301"/>
      <c r="B18" s="225"/>
      <c r="C18" s="302" t="s">
        <v>411</v>
      </c>
      <c r="D18" s="303" t="s">
        <v>550</v>
      </c>
      <c r="E18" s="304" t="s">
        <v>259</v>
      </c>
      <c r="F18" s="365" t="s">
        <v>241</v>
      </c>
      <c r="G18" s="305">
        <v>1</v>
      </c>
      <c r="H18" s="306" t="s">
        <v>0</v>
      </c>
      <c r="I18" s="307">
        <v>876</v>
      </c>
      <c r="J18" s="306" t="s">
        <v>29</v>
      </c>
      <c r="K18" s="306"/>
      <c r="L18" s="308">
        <f t="shared" si="4"/>
        <v>876</v>
      </c>
      <c r="M18" s="236">
        <v>0</v>
      </c>
      <c r="N18" s="237">
        <f t="shared" si="5"/>
        <v>0</v>
      </c>
      <c r="O18" s="236"/>
      <c r="P18" s="237"/>
      <c r="Q18" s="309"/>
      <c r="R18" s="310"/>
      <c r="S18" s="310"/>
      <c r="T18" s="242">
        <f t="shared" si="2"/>
        <v>0</v>
      </c>
      <c r="U18" s="241"/>
      <c r="V18" s="242">
        <f t="shared" si="0"/>
        <v>0</v>
      </c>
      <c r="W18" s="241">
        <v>20.952599999999997</v>
      </c>
      <c r="X18" s="242">
        <f t="shared" si="6"/>
        <v>0</v>
      </c>
      <c r="Y18" s="231">
        <f t="shared" si="3"/>
        <v>0</v>
      </c>
      <c r="Z18" s="363"/>
    </row>
    <row r="19" spans="1:59" ht="24.9" customHeight="1" x14ac:dyDescent="0.25">
      <c r="A19" s="232"/>
      <c r="B19" s="233" t="s">
        <v>263</v>
      </c>
      <c r="C19" s="244"/>
      <c r="D19" s="244"/>
      <c r="E19" s="245"/>
      <c r="F19" s="366" t="s">
        <v>30</v>
      </c>
      <c r="G19" s="247">
        <v>21</v>
      </c>
      <c r="H19" s="248">
        <v>26.799999999999997</v>
      </c>
      <c r="I19" s="249">
        <v>90.708811926129954</v>
      </c>
      <c r="J19" s="250"/>
      <c r="K19" s="250"/>
      <c r="L19" s="251">
        <f>+SUM(L14:L18)</f>
        <v>5146</v>
      </c>
      <c r="M19" s="252">
        <v>0</v>
      </c>
      <c r="N19" s="253">
        <v>20.952599999999997</v>
      </c>
      <c r="O19" s="236"/>
      <c r="P19" s="237"/>
      <c r="Q19" s="250" t="s">
        <v>24</v>
      </c>
      <c r="R19" s="250" t="s">
        <v>28</v>
      </c>
      <c r="S19" s="250"/>
      <c r="T19" s="240">
        <f t="shared" si="2"/>
        <v>0</v>
      </c>
      <c r="U19" s="241"/>
      <c r="V19" s="242">
        <f t="shared" si="0"/>
        <v>0</v>
      </c>
      <c r="W19" s="240">
        <v>20.952599999999997</v>
      </c>
      <c r="X19" s="240">
        <f t="shared" si="1"/>
        <v>0</v>
      </c>
      <c r="Y19" s="231">
        <f t="shared" si="3"/>
        <v>0</v>
      </c>
      <c r="Z19" s="243">
        <f t="shared" ref="Z19" si="7">SUM(Z14:Z18)</f>
        <v>0</v>
      </c>
    </row>
    <row r="20" spans="1:59" ht="24.75" customHeight="1" x14ac:dyDescent="0.25">
      <c r="A20" s="232"/>
      <c r="B20" s="233"/>
      <c r="C20" s="244"/>
      <c r="D20" s="244"/>
      <c r="E20" s="245"/>
      <c r="F20" s="402" t="s">
        <v>134</v>
      </c>
      <c r="G20" s="403"/>
      <c r="H20" s="403"/>
      <c r="I20" s="403"/>
      <c r="J20" s="403"/>
      <c r="K20" s="403"/>
      <c r="L20" s="404"/>
      <c r="M20" s="236">
        <v>0</v>
      </c>
      <c r="N20" s="237">
        <v>0</v>
      </c>
      <c r="O20" s="236"/>
      <c r="P20" s="237"/>
      <c r="Q20" s="238"/>
      <c r="R20" s="239"/>
      <c r="S20" s="239"/>
      <c r="T20" s="240">
        <f t="shared" si="2"/>
        <v>0</v>
      </c>
      <c r="U20" s="241"/>
      <c r="V20" s="242">
        <f t="shared" si="0"/>
        <v>0</v>
      </c>
      <c r="W20" s="240"/>
      <c r="X20" s="240">
        <f t="shared" si="1"/>
        <v>0</v>
      </c>
      <c r="Y20" s="231">
        <f t="shared" si="3"/>
        <v>0</v>
      </c>
      <c r="Z20" s="243">
        <v>0</v>
      </c>
      <c r="AB20" s="217"/>
      <c r="AC20" s="217"/>
      <c r="AD20" s="217"/>
      <c r="AE20" s="217"/>
      <c r="AF20" s="217"/>
      <c r="AG20" s="217"/>
      <c r="AH20" s="217"/>
      <c r="AI20" s="217"/>
      <c r="AJ20" s="217"/>
      <c r="AK20" s="217"/>
      <c r="AL20" s="217"/>
      <c r="AM20" s="217"/>
      <c r="AN20" s="217"/>
      <c r="AO20" s="217"/>
      <c r="AP20" s="217"/>
      <c r="AQ20" s="217"/>
      <c r="AR20" s="217"/>
      <c r="AS20" s="217"/>
      <c r="AT20" s="217"/>
      <c r="AU20" s="217"/>
      <c r="AV20" s="217"/>
      <c r="AW20" s="217"/>
      <c r="AX20" s="217"/>
      <c r="AY20" s="217"/>
      <c r="AZ20" s="217"/>
      <c r="BA20" s="217"/>
      <c r="BB20" s="217"/>
      <c r="BC20" s="217"/>
      <c r="BD20" s="217"/>
      <c r="BE20" s="217"/>
      <c r="BF20" s="217"/>
      <c r="BG20" s="217"/>
    </row>
    <row r="21" spans="1:59" ht="24.9" customHeight="1" x14ac:dyDescent="0.25">
      <c r="A21" s="301"/>
      <c r="B21" s="225"/>
      <c r="C21" s="302" t="s">
        <v>443</v>
      </c>
      <c r="D21" s="303" t="s">
        <v>550</v>
      </c>
      <c r="E21" s="304" t="s">
        <v>444</v>
      </c>
      <c r="F21" s="365" t="s">
        <v>445</v>
      </c>
      <c r="G21" s="305">
        <v>90</v>
      </c>
      <c r="H21" s="306" t="s">
        <v>0</v>
      </c>
      <c r="I21" s="307">
        <v>207</v>
      </c>
      <c r="J21" s="306" t="s">
        <v>29</v>
      </c>
      <c r="K21" s="306"/>
      <c r="L21" s="308">
        <f t="shared" ref="L21:L30" si="8">I21</f>
        <v>207</v>
      </c>
      <c r="M21" s="236">
        <v>0</v>
      </c>
      <c r="N21" s="237">
        <f>T21*L21</f>
        <v>82800</v>
      </c>
      <c r="O21" s="236"/>
      <c r="P21" s="237"/>
      <c r="Q21" s="309"/>
      <c r="R21" s="310"/>
      <c r="S21" s="310"/>
      <c r="T21" s="242">
        <f t="shared" si="2"/>
        <v>400</v>
      </c>
      <c r="U21" s="241"/>
      <c r="V21" s="242">
        <f t="shared" si="0"/>
        <v>0</v>
      </c>
      <c r="W21" s="241">
        <v>20.952599999999997</v>
      </c>
      <c r="X21" s="242">
        <f t="shared" ref="X21:X30" si="9">N21*W21</f>
        <v>1734875.2799999998</v>
      </c>
      <c r="Y21" s="231">
        <f t="shared" si="3"/>
        <v>400</v>
      </c>
      <c r="Z21" s="311">
        <v>400</v>
      </c>
    </row>
    <row r="22" spans="1:59" ht="24.9" customHeight="1" x14ac:dyDescent="0.25">
      <c r="A22" s="301"/>
      <c r="B22" s="225"/>
      <c r="C22" s="302" t="s">
        <v>452</v>
      </c>
      <c r="D22" s="303" t="s">
        <v>550</v>
      </c>
      <c r="E22" s="304" t="s">
        <v>453</v>
      </c>
      <c r="F22" s="365" t="s">
        <v>497</v>
      </c>
      <c r="G22" s="305">
        <v>50</v>
      </c>
      <c r="H22" s="306" t="s">
        <v>0</v>
      </c>
      <c r="I22" s="307">
        <v>230</v>
      </c>
      <c r="J22" s="306" t="s">
        <v>29</v>
      </c>
      <c r="K22" s="306"/>
      <c r="L22" s="308">
        <f t="shared" si="8"/>
        <v>230</v>
      </c>
      <c r="M22" s="236">
        <v>0</v>
      </c>
      <c r="N22" s="237">
        <f t="shared" ref="N22:N30" si="10">T22*L22</f>
        <v>13800</v>
      </c>
      <c r="O22" s="236"/>
      <c r="P22" s="237"/>
      <c r="Q22" s="309"/>
      <c r="R22" s="310"/>
      <c r="S22" s="310"/>
      <c r="T22" s="242">
        <f t="shared" si="2"/>
        <v>60</v>
      </c>
      <c r="U22" s="241"/>
      <c r="V22" s="242">
        <f t="shared" si="0"/>
        <v>0</v>
      </c>
      <c r="W22" s="241">
        <v>20.952599999999997</v>
      </c>
      <c r="X22" s="242">
        <f t="shared" si="9"/>
        <v>289145.87999999995</v>
      </c>
      <c r="Y22" s="231">
        <f t="shared" si="3"/>
        <v>60</v>
      </c>
      <c r="Z22" s="311">
        <v>60</v>
      </c>
    </row>
    <row r="23" spans="1:59" ht="24.9" customHeight="1" x14ac:dyDescent="0.25">
      <c r="A23" s="301"/>
      <c r="B23" s="225"/>
      <c r="C23" s="302" t="s">
        <v>446</v>
      </c>
      <c r="D23" s="303" t="s">
        <v>550</v>
      </c>
      <c r="E23" s="304" t="s">
        <v>447</v>
      </c>
      <c r="F23" s="365" t="s">
        <v>448</v>
      </c>
      <c r="G23" s="305">
        <v>70</v>
      </c>
      <c r="H23" s="306" t="s">
        <v>0</v>
      </c>
      <c r="I23" s="307">
        <v>252</v>
      </c>
      <c r="J23" s="306" t="s">
        <v>29</v>
      </c>
      <c r="K23" s="306"/>
      <c r="L23" s="308">
        <f t="shared" si="8"/>
        <v>252</v>
      </c>
      <c r="M23" s="236">
        <v>0</v>
      </c>
      <c r="N23" s="237">
        <f t="shared" si="10"/>
        <v>63000</v>
      </c>
      <c r="O23" s="236"/>
      <c r="P23" s="237"/>
      <c r="Q23" s="309"/>
      <c r="R23" s="310"/>
      <c r="S23" s="310"/>
      <c r="T23" s="242">
        <f t="shared" si="2"/>
        <v>250</v>
      </c>
      <c r="U23" s="241"/>
      <c r="V23" s="242">
        <f t="shared" si="0"/>
        <v>0</v>
      </c>
      <c r="W23" s="241">
        <v>20.952599999999997</v>
      </c>
      <c r="X23" s="242">
        <f t="shared" si="9"/>
        <v>1320013.7999999998</v>
      </c>
      <c r="Y23" s="231">
        <f t="shared" si="3"/>
        <v>250</v>
      </c>
      <c r="Z23" s="311">
        <v>250</v>
      </c>
    </row>
    <row r="24" spans="1:59" ht="24.9" customHeight="1" x14ac:dyDescent="0.25">
      <c r="A24" s="301"/>
      <c r="B24" s="225"/>
      <c r="C24" s="302" t="s">
        <v>516</v>
      </c>
      <c r="D24" s="303" t="s">
        <v>550</v>
      </c>
      <c r="E24" s="304" t="s">
        <v>517</v>
      </c>
      <c r="F24" s="365" t="s">
        <v>498</v>
      </c>
      <c r="G24" s="305">
        <v>50</v>
      </c>
      <c r="H24" s="306" t="s">
        <v>0</v>
      </c>
      <c r="I24" s="307">
        <v>298</v>
      </c>
      <c r="J24" s="306" t="s">
        <v>29</v>
      </c>
      <c r="K24" s="306"/>
      <c r="L24" s="308">
        <f t="shared" si="8"/>
        <v>298</v>
      </c>
      <c r="M24" s="236">
        <v>0</v>
      </c>
      <c r="N24" s="237">
        <f t="shared" si="10"/>
        <v>17880</v>
      </c>
      <c r="O24" s="236"/>
      <c r="P24" s="237"/>
      <c r="Q24" s="309"/>
      <c r="R24" s="310"/>
      <c r="S24" s="310"/>
      <c r="T24" s="242">
        <f t="shared" si="2"/>
        <v>60</v>
      </c>
      <c r="U24" s="241"/>
      <c r="V24" s="242">
        <f t="shared" si="0"/>
        <v>0</v>
      </c>
      <c r="W24" s="241">
        <v>20.952599999999997</v>
      </c>
      <c r="X24" s="242">
        <f t="shared" si="9"/>
        <v>374632.48799999995</v>
      </c>
      <c r="Y24" s="231">
        <f t="shared" si="3"/>
        <v>60</v>
      </c>
      <c r="Z24" s="311">
        <v>60</v>
      </c>
    </row>
    <row r="25" spans="1:59" ht="24.9" customHeight="1" x14ac:dyDescent="0.25">
      <c r="A25" s="301"/>
      <c r="B25" s="225"/>
      <c r="C25" s="302" t="s">
        <v>412</v>
      </c>
      <c r="D25" s="303" t="s">
        <v>550</v>
      </c>
      <c r="E25" s="304" t="s">
        <v>310</v>
      </c>
      <c r="F25" s="365" t="s">
        <v>242</v>
      </c>
      <c r="G25" s="305">
        <v>40</v>
      </c>
      <c r="H25" s="306" t="s">
        <v>0</v>
      </c>
      <c r="I25" s="307">
        <v>326</v>
      </c>
      <c r="J25" s="306" t="s">
        <v>29</v>
      </c>
      <c r="K25" s="306"/>
      <c r="L25" s="308">
        <f t="shared" si="8"/>
        <v>326</v>
      </c>
      <c r="M25" s="236">
        <v>0</v>
      </c>
      <c r="N25" s="237">
        <f t="shared" si="10"/>
        <v>22820</v>
      </c>
      <c r="O25" s="236"/>
      <c r="P25" s="237"/>
      <c r="Q25" s="309"/>
      <c r="R25" s="310"/>
      <c r="S25" s="310"/>
      <c r="T25" s="242">
        <f t="shared" si="2"/>
        <v>70</v>
      </c>
      <c r="U25" s="241"/>
      <c r="V25" s="242">
        <f t="shared" si="0"/>
        <v>0</v>
      </c>
      <c r="W25" s="241">
        <v>20.952599999999997</v>
      </c>
      <c r="X25" s="242">
        <f t="shared" si="9"/>
        <v>478138.33199999994</v>
      </c>
      <c r="Y25" s="231">
        <f t="shared" si="3"/>
        <v>70</v>
      </c>
      <c r="Z25" s="311">
        <v>70</v>
      </c>
    </row>
    <row r="26" spans="1:59" ht="24.9" customHeight="1" x14ac:dyDescent="0.25">
      <c r="A26" s="301"/>
      <c r="B26" s="225"/>
      <c r="C26" s="302" t="s">
        <v>450</v>
      </c>
      <c r="D26" s="303" t="s">
        <v>550</v>
      </c>
      <c r="E26" s="304" t="s">
        <v>451</v>
      </c>
      <c r="F26" s="365" t="s">
        <v>449</v>
      </c>
      <c r="G26" s="305">
        <v>0</v>
      </c>
      <c r="H26" s="306" t="s">
        <v>0</v>
      </c>
      <c r="I26" s="307">
        <v>504</v>
      </c>
      <c r="J26" s="306" t="s">
        <v>29</v>
      </c>
      <c r="K26" s="306"/>
      <c r="L26" s="308">
        <f t="shared" si="8"/>
        <v>504</v>
      </c>
      <c r="M26" s="236">
        <v>0</v>
      </c>
      <c r="N26" s="237">
        <f t="shared" si="10"/>
        <v>22680</v>
      </c>
      <c r="O26" s="236"/>
      <c r="P26" s="237"/>
      <c r="Q26" s="309"/>
      <c r="R26" s="310"/>
      <c r="S26" s="310"/>
      <c r="T26" s="242">
        <f t="shared" si="2"/>
        <v>45</v>
      </c>
      <c r="U26" s="241"/>
      <c r="V26" s="242">
        <f t="shared" si="0"/>
        <v>0</v>
      </c>
      <c r="W26" s="241">
        <v>20.952599999999997</v>
      </c>
      <c r="X26" s="242">
        <f t="shared" si="9"/>
        <v>475204.96799999994</v>
      </c>
      <c r="Y26" s="231">
        <f t="shared" si="3"/>
        <v>45</v>
      </c>
      <c r="Z26" s="311">
        <v>45</v>
      </c>
    </row>
    <row r="27" spans="1:59" ht="24.6" customHeight="1" x14ac:dyDescent="0.25">
      <c r="A27" s="301"/>
      <c r="B27" s="225"/>
      <c r="C27" s="302" t="s">
        <v>615</v>
      </c>
      <c r="D27" s="303" t="s">
        <v>550</v>
      </c>
      <c r="E27" s="304">
        <v>10002546</v>
      </c>
      <c r="F27" s="365" t="s">
        <v>473</v>
      </c>
      <c r="G27" s="305">
        <v>0</v>
      </c>
      <c r="H27" s="306" t="s">
        <v>0</v>
      </c>
      <c r="I27" s="307">
        <v>578</v>
      </c>
      <c r="J27" s="306" t="s">
        <v>29</v>
      </c>
      <c r="K27" s="306"/>
      <c r="L27" s="308">
        <f t="shared" si="8"/>
        <v>578</v>
      </c>
      <c r="M27" s="236">
        <v>0</v>
      </c>
      <c r="N27" s="237">
        <f t="shared" si="10"/>
        <v>0</v>
      </c>
      <c r="O27" s="236"/>
      <c r="P27" s="237"/>
      <c r="Q27" s="309"/>
      <c r="R27" s="310"/>
      <c r="S27" s="310"/>
      <c r="T27" s="242">
        <f t="shared" si="2"/>
        <v>0</v>
      </c>
      <c r="U27" s="241"/>
      <c r="V27" s="242">
        <f t="shared" si="0"/>
        <v>0</v>
      </c>
      <c r="W27" s="241">
        <v>20.952599999999997</v>
      </c>
      <c r="X27" s="242">
        <f t="shared" si="9"/>
        <v>0</v>
      </c>
      <c r="Y27" s="231">
        <f t="shared" si="3"/>
        <v>0</v>
      </c>
      <c r="Z27" s="311">
        <v>0</v>
      </c>
    </row>
    <row r="28" spans="1:59" ht="24.9" customHeight="1" x14ac:dyDescent="0.25">
      <c r="A28" s="301"/>
      <c r="B28" s="225"/>
      <c r="C28" s="302" t="s">
        <v>518</v>
      </c>
      <c r="D28" s="303" t="s">
        <v>550</v>
      </c>
      <c r="E28" s="304" t="s">
        <v>519</v>
      </c>
      <c r="F28" s="365" t="s">
        <v>501</v>
      </c>
      <c r="G28" s="305">
        <v>0</v>
      </c>
      <c r="H28" s="306" t="s">
        <v>0</v>
      </c>
      <c r="I28" s="307">
        <v>373</v>
      </c>
      <c r="J28" s="306" t="s">
        <v>29</v>
      </c>
      <c r="K28" s="306"/>
      <c r="L28" s="308">
        <f t="shared" si="8"/>
        <v>373</v>
      </c>
      <c r="M28" s="236">
        <v>0</v>
      </c>
      <c r="N28" s="237">
        <f t="shared" si="10"/>
        <v>9325</v>
      </c>
      <c r="O28" s="236"/>
      <c r="P28" s="237"/>
      <c r="Q28" s="309"/>
      <c r="R28" s="310"/>
      <c r="S28" s="310"/>
      <c r="T28" s="242">
        <f t="shared" si="2"/>
        <v>25</v>
      </c>
      <c r="U28" s="241"/>
      <c r="V28" s="242">
        <f t="shared" si="0"/>
        <v>0</v>
      </c>
      <c r="W28" s="241">
        <v>20.952599999999997</v>
      </c>
      <c r="X28" s="242">
        <f t="shared" si="9"/>
        <v>195382.99499999997</v>
      </c>
      <c r="Y28" s="231">
        <f t="shared" si="3"/>
        <v>25</v>
      </c>
      <c r="Z28" s="311">
        <v>25</v>
      </c>
    </row>
    <row r="29" spans="1:59" ht="24.9" customHeight="1" x14ac:dyDescent="0.25">
      <c r="A29" s="301"/>
      <c r="B29" s="225"/>
      <c r="C29" s="302" t="s">
        <v>520</v>
      </c>
      <c r="D29" s="303" t="s">
        <v>550</v>
      </c>
      <c r="E29" s="304" t="s">
        <v>521</v>
      </c>
      <c r="F29" s="365" t="s">
        <v>495</v>
      </c>
      <c r="G29" s="305">
        <v>5</v>
      </c>
      <c r="H29" s="306" t="s">
        <v>0</v>
      </c>
      <c r="I29" s="307">
        <v>449</v>
      </c>
      <c r="J29" s="306" t="s">
        <v>29</v>
      </c>
      <c r="K29" s="306"/>
      <c r="L29" s="308">
        <f t="shared" si="8"/>
        <v>449</v>
      </c>
      <c r="M29" s="236">
        <v>0</v>
      </c>
      <c r="N29" s="237">
        <f t="shared" si="10"/>
        <v>4490</v>
      </c>
      <c r="O29" s="236"/>
      <c r="P29" s="237"/>
      <c r="Q29" s="309"/>
      <c r="R29" s="310"/>
      <c r="S29" s="310"/>
      <c r="T29" s="242">
        <f t="shared" si="2"/>
        <v>10</v>
      </c>
      <c r="U29" s="241"/>
      <c r="V29" s="242">
        <f t="shared" si="0"/>
        <v>0</v>
      </c>
      <c r="W29" s="241">
        <v>20.952599999999997</v>
      </c>
      <c r="X29" s="242">
        <f t="shared" si="9"/>
        <v>94077.173999999985</v>
      </c>
      <c r="Y29" s="231">
        <f t="shared" si="3"/>
        <v>10</v>
      </c>
      <c r="Z29" s="311">
        <v>10</v>
      </c>
    </row>
    <row r="30" spans="1:59" ht="24.9" customHeight="1" x14ac:dyDescent="0.25">
      <c r="A30" s="301"/>
      <c r="B30" s="225"/>
      <c r="C30" s="302" t="s">
        <v>454</v>
      </c>
      <c r="D30" s="303" t="s">
        <v>550</v>
      </c>
      <c r="E30" s="304" t="s">
        <v>455</v>
      </c>
      <c r="F30" s="365" t="s">
        <v>257</v>
      </c>
      <c r="G30" s="305">
        <v>0</v>
      </c>
      <c r="H30" s="306" t="s">
        <v>0</v>
      </c>
      <c r="I30" s="307">
        <v>938</v>
      </c>
      <c r="J30" s="306"/>
      <c r="K30" s="306"/>
      <c r="L30" s="308">
        <f t="shared" si="8"/>
        <v>938</v>
      </c>
      <c r="M30" s="236">
        <v>0</v>
      </c>
      <c r="N30" s="237">
        <f t="shared" si="10"/>
        <v>5628</v>
      </c>
      <c r="O30" s="236"/>
      <c r="P30" s="237"/>
      <c r="Q30" s="309"/>
      <c r="R30" s="310"/>
      <c r="S30" s="310"/>
      <c r="T30" s="242">
        <f t="shared" si="2"/>
        <v>6</v>
      </c>
      <c r="U30" s="241"/>
      <c r="V30" s="242">
        <f t="shared" si="0"/>
        <v>0</v>
      </c>
      <c r="W30" s="241">
        <v>20.952599999999997</v>
      </c>
      <c r="X30" s="242">
        <f t="shared" si="9"/>
        <v>117921.23279999998</v>
      </c>
      <c r="Y30" s="231">
        <f t="shared" si="3"/>
        <v>6</v>
      </c>
      <c r="Z30" s="311">
        <v>6</v>
      </c>
    </row>
    <row r="31" spans="1:59" ht="24.9" customHeight="1" x14ac:dyDescent="0.25">
      <c r="A31" s="232"/>
      <c r="B31" s="254" t="s">
        <v>125</v>
      </c>
      <c r="C31" s="244"/>
      <c r="D31" s="244"/>
      <c r="E31" s="245"/>
      <c r="F31" s="366" t="s">
        <v>30</v>
      </c>
      <c r="G31" s="247">
        <f>SUM(G21:G29)</f>
        <v>305</v>
      </c>
      <c r="H31" s="250"/>
      <c r="I31" s="255"/>
      <c r="J31" s="250"/>
      <c r="K31" s="250"/>
      <c r="L31" s="251">
        <f>+SUM(L21:L29)</f>
        <v>3217</v>
      </c>
      <c r="M31" s="256">
        <v>0</v>
      </c>
      <c r="N31" s="231">
        <v>20.952599999999997</v>
      </c>
      <c r="O31" s="236"/>
      <c r="P31" s="237"/>
      <c r="Q31" s="250" t="s">
        <v>24</v>
      </c>
      <c r="R31" s="250" t="s">
        <v>28</v>
      </c>
      <c r="S31" s="250"/>
      <c r="T31" s="240">
        <f t="shared" si="2"/>
        <v>926</v>
      </c>
      <c r="U31" s="241"/>
      <c r="V31" s="242">
        <f t="shared" si="0"/>
        <v>0</v>
      </c>
      <c r="W31" s="240">
        <v>20.952599999999997</v>
      </c>
      <c r="X31" s="240">
        <f t="shared" si="1"/>
        <v>19402.107599999996</v>
      </c>
      <c r="Y31" s="231">
        <f t="shared" si="3"/>
        <v>926</v>
      </c>
      <c r="Z31" s="243">
        <f t="shared" ref="Z31" si="11">SUM(Z21:Z30)</f>
        <v>926</v>
      </c>
    </row>
    <row r="32" spans="1:59" ht="24.75" customHeight="1" x14ac:dyDescent="0.25">
      <c r="A32" s="301" t="s">
        <v>66</v>
      </c>
      <c r="B32" s="225"/>
      <c r="C32" s="302"/>
      <c r="D32" s="302"/>
      <c r="E32" s="336"/>
      <c r="F32" s="486" t="s">
        <v>98</v>
      </c>
      <c r="G32" s="487"/>
      <c r="H32" s="487"/>
      <c r="I32" s="487"/>
      <c r="J32" s="487"/>
      <c r="K32" s="487"/>
      <c r="L32" s="488"/>
      <c r="M32" s="257">
        <v>0</v>
      </c>
      <c r="N32" s="258">
        <v>0</v>
      </c>
      <c r="O32" s="257"/>
      <c r="P32" s="258"/>
      <c r="Q32" s="309"/>
      <c r="R32" s="310"/>
      <c r="S32" s="310"/>
      <c r="T32" s="242">
        <f t="shared" si="2"/>
        <v>0</v>
      </c>
      <c r="U32" s="241"/>
      <c r="V32" s="242">
        <f t="shared" si="0"/>
        <v>0</v>
      </c>
      <c r="W32" s="241"/>
      <c r="X32" s="242">
        <f t="shared" si="1"/>
        <v>0</v>
      </c>
      <c r="Y32" s="231">
        <f t="shared" si="3"/>
        <v>0</v>
      </c>
      <c r="Z32" s="311">
        <v>0</v>
      </c>
      <c r="AB32" s="217"/>
      <c r="AC32" s="217"/>
      <c r="AD32" s="217"/>
      <c r="AE32" s="217"/>
      <c r="AF32" s="217"/>
      <c r="AG32" s="217"/>
      <c r="AH32" s="217"/>
      <c r="AI32" s="217"/>
      <c r="AJ32" s="217"/>
      <c r="AK32" s="217"/>
      <c r="AL32" s="217"/>
      <c r="AM32" s="217"/>
      <c r="AN32" s="217"/>
      <c r="AO32" s="217"/>
      <c r="AP32" s="217"/>
      <c r="AQ32" s="217"/>
      <c r="AR32" s="217"/>
      <c r="AS32" s="217"/>
      <c r="AT32" s="217"/>
      <c r="AU32" s="217"/>
      <c r="AV32" s="217"/>
      <c r="AW32" s="217"/>
      <c r="AX32" s="217"/>
      <c r="AY32" s="217"/>
      <c r="AZ32" s="217"/>
      <c r="BA32" s="217"/>
      <c r="BB32" s="217"/>
      <c r="BC32" s="217"/>
      <c r="BD32" s="217"/>
      <c r="BE32" s="217"/>
      <c r="BF32" s="217"/>
      <c r="BG32" s="217"/>
    </row>
    <row r="33" spans="1:59" ht="24.75" customHeight="1" x14ac:dyDescent="0.25">
      <c r="A33" s="232" t="s">
        <v>66</v>
      </c>
      <c r="B33" s="233"/>
      <c r="C33" s="234"/>
      <c r="D33" s="234"/>
      <c r="E33" s="235"/>
      <c r="F33" s="402" t="s">
        <v>98</v>
      </c>
      <c r="G33" s="403"/>
      <c r="H33" s="403"/>
      <c r="I33" s="403"/>
      <c r="J33" s="403"/>
      <c r="K33" s="403"/>
      <c r="L33" s="404"/>
      <c r="M33" s="236">
        <v>0</v>
      </c>
      <c r="N33" s="237">
        <v>0</v>
      </c>
      <c r="O33" s="236"/>
      <c r="P33" s="237"/>
      <c r="Q33" s="238"/>
      <c r="R33" s="239"/>
      <c r="S33" s="239"/>
      <c r="T33" s="240">
        <f t="shared" ref="T33:T62" si="12">Y33</f>
        <v>0</v>
      </c>
      <c r="U33" s="241"/>
      <c r="V33" s="242" t="e">
        <f>+U33*#REF!</f>
        <v>#REF!</v>
      </c>
      <c r="W33" s="240"/>
      <c r="X33" s="240">
        <f t="shared" si="1"/>
        <v>0</v>
      </c>
      <c r="Y33" s="231">
        <f t="shared" si="3"/>
        <v>0</v>
      </c>
      <c r="Z33" s="243">
        <v>0</v>
      </c>
      <c r="AB33" s="217"/>
      <c r="AC33" s="217"/>
      <c r="AD33" s="217"/>
      <c r="AE33" s="217"/>
      <c r="AF33" s="217"/>
      <c r="AG33" s="217"/>
      <c r="AH33" s="217"/>
      <c r="AI33" s="217"/>
      <c r="AJ33" s="217"/>
      <c r="AK33" s="217"/>
      <c r="AL33" s="217"/>
      <c r="AM33" s="217"/>
      <c r="AN33" s="217"/>
      <c r="AO33" s="217"/>
      <c r="AP33" s="217"/>
      <c r="AQ33" s="217"/>
      <c r="AR33" s="217"/>
      <c r="AS33" s="217"/>
      <c r="AT33" s="217"/>
      <c r="AU33" s="217"/>
      <c r="AV33" s="217"/>
      <c r="AW33" s="217"/>
      <c r="AX33" s="217"/>
      <c r="AY33" s="217"/>
      <c r="AZ33" s="217"/>
      <c r="BA33" s="217"/>
      <c r="BB33" s="217"/>
      <c r="BC33" s="217"/>
      <c r="BD33" s="217"/>
      <c r="BE33" s="217"/>
      <c r="BF33" s="217"/>
      <c r="BG33" s="217"/>
    </row>
    <row r="34" spans="1:59" ht="18.75" customHeight="1" x14ac:dyDescent="0.25">
      <c r="A34" s="301"/>
      <c r="B34" s="225" t="s">
        <v>125</v>
      </c>
      <c r="C34" s="317" t="s">
        <v>320</v>
      </c>
      <c r="D34" s="326" t="s">
        <v>551</v>
      </c>
      <c r="E34" s="344">
        <v>30000995</v>
      </c>
      <c r="F34" s="489" t="s">
        <v>134</v>
      </c>
      <c r="G34" s="490"/>
      <c r="H34" s="490"/>
      <c r="I34" s="490"/>
      <c r="J34" s="490"/>
      <c r="K34" s="490"/>
      <c r="L34" s="491"/>
      <c r="M34" s="236">
        <v>0</v>
      </c>
      <c r="N34" s="237">
        <v>0</v>
      </c>
      <c r="O34" s="236"/>
      <c r="P34" s="237"/>
      <c r="Q34" s="309" t="s">
        <v>24</v>
      </c>
      <c r="R34" s="310" t="s">
        <v>28</v>
      </c>
      <c r="S34" s="310"/>
      <c r="T34" s="242">
        <f t="shared" si="12"/>
        <v>1650</v>
      </c>
      <c r="U34" s="241"/>
      <c r="V34" s="242" t="e">
        <f>+U34*#REF!</f>
        <v>#REF!</v>
      </c>
      <c r="W34" s="241">
        <v>39.261600000000001</v>
      </c>
      <c r="X34" s="242">
        <f t="shared" si="1"/>
        <v>64781.64</v>
      </c>
      <c r="Y34" s="231">
        <f t="shared" si="3"/>
        <v>1650</v>
      </c>
      <c r="Z34" s="311">
        <v>1650</v>
      </c>
    </row>
    <row r="35" spans="1:59" ht="18.75" customHeight="1" x14ac:dyDescent="0.25">
      <c r="A35" s="301"/>
      <c r="B35" s="225" t="s">
        <v>125</v>
      </c>
      <c r="C35" s="317" t="s">
        <v>525</v>
      </c>
      <c r="D35" s="326"/>
      <c r="E35" s="344">
        <v>30000995</v>
      </c>
      <c r="F35" s="489" t="s">
        <v>311</v>
      </c>
      <c r="G35" s="490"/>
      <c r="H35" s="490"/>
      <c r="I35" s="490"/>
      <c r="J35" s="490"/>
      <c r="K35" s="490"/>
      <c r="L35" s="491"/>
      <c r="M35" s="236">
        <v>0</v>
      </c>
      <c r="N35" s="237">
        <v>0</v>
      </c>
      <c r="O35" s="236"/>
      <c r="P35" s="237"/>
      <c r="Q35" s="309"/>
      <c r="R35" s="310"/>
      <c r="S35" s="310"/>
      <c r="T35" s="242">
        <f t="shared" si="12"/>
        <v>0</v>
      </c>
      <c r="U35" s="241"/>
      <c r="V35" s="242" t="e">
        <f>+U35*#REF!</f>
        <v>#REF!</v>
      </c>
      <c r="W35" s="241">
        <v>39.626400000000004</v>
      </c>
      <c r="X35" s="242">
        <f t="shared" si="1"/>
        <v>0</v>
      </c>
      <c r="Y35" s="231">
        <f t="shared" si="3"/>
        <v>0</v>
      </c>
      <c r="Z35" s="311">
        <v>0</v>
      </c>
    </row>
    <row r="36" spans="1:59" ht="18.75" customHeight="1" x14ac:dyDescent="0.25">
      <c r="A36" s="232" t="s">
        <v>114</v>
      </c>
      <c r="B36" s="233"/>
      <c r="C36" s="234"/>
      <c r="D36" s="234"/>
      <c r="E36" s="235"/>
      <c r="F36" s="402" t="s">
        <v>64</v>
      </c>
      <c r="G36" s="403"/>
      <c r="H36" s="403"/>
      <c r="I36" s="403"/>
      <c r="J36" s="403"/>
      <c r="K36" s="403"/>
      <c r="L36" s="404"/>
      <c r="M36" s="236">
        <v>0</v>
      </c>
      <c r="N36" s="237">
        <v>0</v>
      </c>
      <c r="O36" s="236"/>
      <c r="P36" s="237"/>
      <c r="Q36" s="238"/>
      <c r="R36" s="239"/>
      <c r="S36" s="239"/>
      <c r="T36" s="240">
        <f t="shared" si="12"/>
        <v>0</v>
      </c>
      <c r="U36" s="241"/>
      <c r="V36" s="242" t="e">
        <f>+U36*#REF!</f>
        <v>#REF!</v>
      </c>
      <c r="W36" s="240"/>
      <c r="X36" s="240">
        <f t="shared" si="1"/>
        <v>0</v>
      </c>
      <c r="Y36" s="231">
        <f t="shared" si="3"/>
        <v>0</v>
      </c>
      <c r="Z36" s="243">
        <v>0</v>
      </c>
      <c r="AB36" s="217"/>
      <c r="AC36" s="217"/>
      <c r="AD36" s="217"/>
      <c r="AE36" s="217"/>
      <c r="AF36" s="217"/>
      <c r="AG36" s="217"/>
      <c r="AH36" s="217"/>
      <c r="AI36" s="217"/>
      <c r="AJ36" s="217"/>
      <c r="AK36" s="217"/>
      <c r="AL36" s="217"/>
      <c r="AM36" s="217"/>
      <c r="AN36" s="217"/>
      <c r="AO36" s="217"/>
      <c r="AP36" s="217"/>
      <c r="AQ36" s="217"/>
      <c r="AR36" s="217"/>
      <c r="AS36" s="217"/>
      <c r="AT36" s="217"/>
      <c r="AU36" s="217"/>
      <c r="AV36" s="217"/>
      <c r="AW36" s="217"/>
      <c r="AX36" s="217"/>
      <c r="AY36" s="217"/>
      <c r="AZ36" s="217"/>
      <c r="BA36" s="217"/>
      <c r="BB36" s="217"/>
      <c r="BC36" s="217"/>
      <c r="BD36" s="217"/>
      <c r="BE36" s="217"/>
      <c r="BF36" s="217"/>
      <c r="BG36" s="217"/>
    </row>
    <row r="37" spans="1:59" ht="18.75" customHeight="1" x14ac:dyDescent="0.25">
      <c r="A37" s="301"/>
      <c r="B37" s="225">
        <v>10</v>
      </c>
      <c r="C37" s="317" t="s">
        <v>355</v>
      </c>
      <c r="D37" s="326" t="s">
        <v>552</v>
      </c>
      <c r="E37" s="344">
        <v>20000175</v>
      </c>
      <c r="F37" s="489" t="s">
        <v>65</v>
      </c>
      <c r="G37" s="490"/>
      <c r="H37" s="490"/>
      <c r="I37" s="490"/>
      <c r="J37" s="490"/>
      <c r="K37" s="490"/>
      <c r="L37" s="491"/>
      <c r="M37" s="236">
        <v>0</v>
      </c>
      <c r="N37" s="237">
        <v>123.89873493573947</v>
      </c>
      <c r="O37" s="236"/>
      <c r="P37" s="237"/>
      <c r="Q37" s="309" t="s">
        <v>24</v>
      </c>
      <c r="R37" s="310" t="s">
        <v>32</v>
      </c>
      <c r="S37" s="310"/>
      <c r="T37" s="242">
        <f t="shared" si="12"/>
        <v>35</v>
      </c>
      <c r="U37" s="241"/>
      <c r="V37" s="242" t="e">
        <f>+U37*#REF!</f>
        <v>#REF!</v>
      </c>
      <c r="W37" s="241">
        <v>123.89873493573947</v>
      </c>
      <c r="X37" s="242">
        <f t="shared" si="1"/>
        <v>4336.4557227508813</v>
      </c>
      <c r="Y37" s="231">
        <f t="shared" si="3"/>
        <v>35</v>
      </c>
      <c r="Z37" s="311">
        <v>35</v>
      </c>
    </row>
    <row r="38" spans="1:59" ht="24.9" customHeight="1" x14ac:dyDescent="0.25">
      <c r="A38" s="232" t="s">
        <v>136</v>
      </c>
      <c r="B38" s="233"/>
      <c r="C38" s="234"/>
      <c r="D38" s="234"/>
      <c r="E38" s="235"/>
      <c r="F38" s="402" t="s">
        <v>45</v>
      </c>
      <c r="G38" s="403"/>
      <c r="H38" s="403"/>
      <c r="I38" s="403"/>
      <c r="J38" s="403"/>
      <c r="K38" s="403"/>
      <c r="L38" s="404"/>
      <c r="M38" s="236">
        <v>0</v>
      </c>
      <c r="N38" s="237">
        <v>0</v>
      </c>
      <c r="O38" s="236"/>
      <c r="P38" s="237"/>
      <c r="Q38" s="238"/>
      <c r="R38" s="239"/>
      <c r="S38" s="239"/>
      <c r="T38" s="240">
        <f t="shared" si="12"/>
        <v>0</v>
      </c>
      <c r="U38" s="241"/>
      <c r="V38" s="242" t="e">
        <f>+U38*#REF!</f>
        <v>#REF!</v>
      </c>
      <c r="W38" s="240"/>
      <c r="X38" s="240">
        <f t="shared" si="1"/>
        <v>0</v>
      </c>
      <c r="Y38" s="231">
        <f t="shared" si="3"/>
        <v>0</v>
      </c>
      <c r="Z38" s="243">
        <v>0</v>
      </c>
      <c r="AB38" s="217"/>
      <c r="AC38" s="217"/>
      <c r="AD38" s="217"/>
      <c r="AE38" s="217"/>
      <c r="AF38" s="217"/>
      <c r="AG38" s="217"/>
      <c r="AH38" s="217"/>
      <c r="AI38" s="217"/>
      <c r="AJ38" s="217"/>
      <c r="AK38" s="217"/>
      <c r="AL38" s="217"/>
      <c r="AM38" s="217"/>
      <c r="AN38" s="217"/>
      <c r="AO38" s="217"/>
      <c r="AP38" s="217"/>
      <c r="AQ38" s="217"/>
      <c r="AR38" s="217"/>
      <c r="AS38" s="217"/>
      <c r="AT38" s="217"/>
      <c r="AU38" s="217"/>
      <c r="AV38" s="217"/>
      <c r="AW38" s="217"/>
      <c r="AX38" s="217"/>
      <c r="AY38" s="217"/>
      <c r="AZ38" s="217"/>
      <c r="BA38" s="217"/>
      <c r="BB38" s="217"/>
      <c r="BC38" s="217"/>
      <c r="BD38" s="217"/>
      <c r="BE38" s="217"/>
      <c r="BF38" s="217"/>
      <c r="BG38" s="217"/>
    </row>
    <row r="39" spans="1:59" ht="24.9" customHeight="1" x14ac:dyDescent="0.25">
      <c r="A39" s="104"/>
      <c r="B39" s="312">
        <v>11</v>
      </c>
      <c r="C39" s="313" t="s">
        <v>356</v>
      </c>
      <c r="D39" s="326" t="s">
        <v>552</v>
      </c>
      <c r="E39" s="105">
        <v>20000784</v>
      </c>
      <c r="F39" s="489" t="s">
        <v>135</v>
      </c>
      <c r="G39" s="490"/>
      <c r="H39" s="490"/>
      <c r="I39" s="490"/>
      <c r="J39" s="490"/>
      <c r="K39" s="490"/>
      <c r="L39" s="491"/>
      <c r="M39" s="236">
        <v>0</v>
      </c>
      <c r="N39" s="237">
        <v>7.2116350712863913</v>
      </c>
      <c r="O39" s="236"/>
      <c r="P39" s="237"/>
      <c r="Q39" s="346" t="s">
        <v>24</v>
      </c>
      <c r="R39" s="347" t="s">
        <v>28</v>
      </c>
      <c r="S39" s="347"/>
      <c r="T39" s="242">
        <f t="shared" si="12"/>
        <v>60</v>
      </c>
      <c r="U39" s="241"/>
      <c r="V39" s="242" t="e">
        <f>+U39*#REF!</f>
        <v>#REF!</v>
      </c>
      <c r="W39" s="246">
        <v>7.2116350712863913</v>
      </c>
      <c r="X39" s="242">
        <f t="shared" si="1"/>
        <v>432.69810427718346</v>
      </c>
      <c r="Y39" s="231">
        <f t="shared" si="3"/>
        <v>60</v>
      </c>
      <c r="Z39" s="311">
        <v>60</v>
      </c>
    </row>
    <row r="40" spans="1:59" ht="24.9" customHeight="1" x14ac:dyDescent="0.25">
      <c r="A40" s="260" t="s">
        <v>150</v>
      </c>
      <c r="B40" s="233"/>
      <c r="C40" s="234"/>
      <c r="D40" s="234"/>
      <c r="E40" s="261"/>
      <c r="F40" s="402" t="s">
        <v>149</v>
      </c>
      <c r="G40" s="403"/>
      <c r="H40" s="403"/>
      <c r="I40" s="403"/>
      <c r="J40" s="403"/>
      <c r="K40" s="403"/>
      <c r="L40" s="404"/>
      <c r="M40" s="236">
        <v>0</v>
      </c>
      <c r="N40" s="237">
        <v>0</v>
      </c>
      <c r="O40" s="236"/>
      <c r="P40" s="237"/>
      <c r="Q40" s="238"/>
      <c r="R40" s="239"/>
      <c r="S40" s="239"/>
      <c r="T40" s="240">
        <f t="shared" si="12"/>
        <v>0</v>
      </c>
      <c r="U40" s="241"/>
      <c r="V40" s="242" t="e">
        <f>+U40*#REF!</f>
        <v>#REF!</v>
      </c>
      <c r="W40" s="240"/>
      <c r="X40" s="240">
        <f t="shared" si="1"/>
        <v>0</v>
      </c>
      <c r="Y40" s="231">
        <f t="shared" si="3"/>
        <v>0</v>
      </c>
      <c r="Z40" s="243">
        <v>0</v>
      </c>
      <c r="AB40" s="217"/>
      <c r="AC40" s="217"/>
      <c r="AD40" s="217"/>
      <c r="AE40" s="217"/>
      <c r="AF40" s="217"/>
      <c r="AG40" s="217"/>
      <c r="AH40" s="217"/>
      <c r="AI40" s="217"/>
      <c r="AJ40" s="217"/>
      <c r="AK40" s="217"/>
      <c r="AL40" s="217"/>
      <c r="AM40" s="217"/>
      <c r="AN40" s="217"/>
      <c r="AO40" s="217"/>
      <c r="AP40" s="217"/>
      <c r="AQ40" s="217"/>
      <c r="AR40" s="217"/>
      <c r="AS40" s="217"/>
      <c r="AT40" s="217"/>
      <c r="AU40" s="217"/>
      <c r="AV40" s="217"/>
      <c r="AW40" s="217"/>
      <c r="AX40" s="217"/>
      <c r="AY40" s="217"/>
      <c r="AZ40" s="217"/>
      <c r="BA40" s="217"/>
      <c r="BB40" s="217"/>
      <c r="BC40" s="217"/>
      <c r="BD40" s="217"/>
      <c r="BE40" s="217"/>
      <c r="BF40" s="217"/>
      <c r="BG40" s="217"/>
    </row>
    <row r="41" spans="1:59" ht="24.9" customHeight="1" x14ac:dyDescent="0.25">
      <c r="A41" s="262" t="s">
        <v>99</v>
      </c>
      <c r="B41" s="233"/>
      <c r="C41" s="234"/>
      <c r="D41" s="234"/>
      <c r="E41" s="261"/>
      <c r="F41" s="402" t="s">
        <v>138</v>
      </c>
      <c r="G41" s="403"/>
      <c r="H41" s="403"/>
      <c r="I41" s="403"/>
      <c r="J41" s="403"/>
      <c r="K41" s="403"/>
      <c r="L41" s="404"/>
      <c r="M41" s="236">
        <v>0</v>
      </c>
      <c r="N41" s="237">
        <v>0</v>
      </c>
      <c r="O41" s="236"/>
      <c r="P41" s="237"/>
      <c r="Q41" s="238"/>
      <c r="R41" s="239"/>
      <c r="S41" s="239"/>
      <c r="T41" s="240">
        <f t="shared" si="12"/>
        <v>0</v>
      </c>
      <c r="U41" s="241"/>
      <c r="V41" s="242" t="e">
        <f>+U41*#REF!</f>
        <v>#REF!</v>
      </c>
      <c r="W41" s="240"/>
      <c r="X41" s="240">
        <f t="shared" si="1"/>
        <v>0</v>
      </c>
      <c r="Y41" s="231">
        <f t="shared" si="3"/>
        <v>0</v>
      </c>
      <c r="Z41" s="243">
        <v>0</v>
      </c>
      <c r="AB41" s="217"/>
      <c r="AC41" s="217"/>
      <c r="AD41" s="217"/>
      <c r="AE41" s="217"/>
      <c r="AF41" s="217"/>
      <c r="AG41" s="217"/>
      <c r="AH41" s="217"/>
      <c r="AI41" s="217"/>
      <c r="AJ41" s="217"/>
      <c r="AK41" s="217"/>
      <c r="AL41" s="217"/>
      <c r="AM41" s="217"/>
      <c r="AN41" s="217"/>
      <c r="AO41" s="217"/>
      <c r="AP41" s="217"/>
      <c r="AQ41" s="217"/>
      <c r="AR41" s="217"/>
      <c r="AS41" s="217"/>
      <c r="AT41" s="217"/>
      <c r="AU41" s="217"/>
      <c r="AV41" s="217"/>
      <c r="AW41" s="217"/>
      <c r="AX41" s="217"/>
      <c r="AY41" s="217"/>
      <c r="AZ41" s="217"/>
      <c r="BA41" s="217"/>
      <c r="BB41" s="217"/>
      <c r="BC41" s="217"/>
      <c r="BD41" s="217"/>
      <c r="BE41" s="217"/>
      <c r="BF41" s="217"/>
      <c r="BG41" s="217"/>
    </row>
    <row r="42" spans="1:59" ht="24.9" customHeight="1" x14ac:dyDescent="0.25">
      <c r="A42" s="320"/>
      <c r="B42" s="312" t="s">
        <v>264</v>
      </c>
      <c r="C42" s="313" t="s">
        <v>369</v>
      </c>
      <c r="D42" s="326" t="s">
        <v>552</v>
      </c>
      <c r="E42" s="329">
        <v>30000167</v>
      </c>
      <c r="F42" s="489" t="s">
        <v>100</v>
      </c>
      <c r="G42" s="490"/>
      <c r="H42" s="490"/>
      <c r="I42" s="490"/>
      <c r="J42" s="490"/>
      <c r="K42" s="490"/>
      <c r="L42" s="491"/>
      <c r="M42" s="236">
        <v>0</v>
      </c>
      <c r="N42" s="237">
        <v>0</v>
      </c>
      <c r="O42" s="236"/>
      <c r="P42" s="237"/>
      <c r="Q42" s="316" t="s">
        <v>24</v>
      </c>
      <c r="R42" s="325" t="s">
        <v>32</v>
      </c>
      <c r="S42" s="325"/>
      <c r="T42" s="242">
        <f t="shared" si="12"/>
        <v>195</v>
      </c>
      <c r="U42" s="241"/>
      <c r="V42" s="242" t="e">
        <f>+U42*#REF!</f>
        <v>#REF!</v>
      </c>
      <c r="W42" s="246">
        <v>0</v>
      </c>
      <c r="X42" s="242">
        <f t="shared" si="1"/>
        <v>0</v>
      </c>
      <c r="Y42" s="231">
        <f t="shared" si="3"/>
        <v>195</v>
      </c>
      <c r="Z42" s="311">
        <v>195</v>
      </c>
    </row>
    <row r="43" spans="1:59" ht="24.9" customHeight="1" x14ac:dyDescent="0.25">
      <c r="A43" s="301"/>
      <c r="B43" s="225" t="s">
        <v>264</v>
      </c>
      <c r="C43" s="317" t="s">
        <v>370</v>
      </c>
      <c r="D43" s="326" t="s">
        <v>552</v>
      </c>
      <c r="E43" s="318">
        <v>30000643</v>
      </c>
      <c r="F43" s="489" t="s">
        <v>101</v>
      </c>
      <c r="G43" s="490"/>
      <c r="H43" s="490"/>
      <c r="I43" s="490"/>
      <c r="J43" s="490"/>
      <c r="K43" s="490"/>
      <c r="L43" s="491"/>
      <c r="M43" s="236">
        <v>0</v>
      </c>
      <c r="N43" s="237">
        <v>0</v>
      </c>
      <c r="O43" s="236"/>
      <c r="P43" s="237"/>
      <c r="Q43" s="309" t="s">
        <v>24</v>
      </c>
      <c r="R43" s="310" t="s">
        <v>32</v>
      </c>
      <c r="S43" s="310"/>
      <c r="T43" s="242">
        <f t="shared" si="12"/>
        <v>195</v>
      </c>
      <c r="U43" s="241"/>
      <c r="V43" s="242" t="e">
        <f>+U43*#REF!</f>
        <v>#REF!</v>
      </c>
      <c r="W43" s="241"/>
      <c r="X43" s="242">
        <f t="shared" si="1"/>
        <v>0</v>
      </c>
      <c r="Y43" s="231">
        <f t="shared" si="3"/>
        <v>195</v>
      </c>
      <c r="Z43" s="311">
        <v>195</v>
      </c>
    </row>
    <row r="44" spans="1:59" ht="24.9" customHeight="1" x14ac:dyDescent="0.25">
      <c r="A44" s="301"/>
      <c r="B44" s="225" t="s">
        <v>264</v>
      </c>
      <c r="C44" s="317" t="s">
        <v>371</v>
      </c>
      <c r="D44" s="326" t="s">
        <v>552</v>
      </c>
      <c r="E44" s="318">
        <v>30000641</v>
      </c>
      <c r="F44" s="489" t="s">
        <v>102</v>
      </c>
      <c r="G44" s="490"/>
      <c r="H44" s="490"/>
      <c r="I44" s="490"/>
      <c r="J44" s="490"/>
      <c r="K44" s="490"/>
      <c r="L44" s="491"/>
      <c r="M44" s="236">
        <v>0</v>
      </c>
      <c r="N44" s="237">
        <v>0</v>
      </c>
      <c r="O44" s="236"/>
      <c r="P44" s="237"/>
      <c r="Q44" s="309" t="s">
        <v>24</v>
      </c>
      <c r="R44" s="310" t="s">
        <v>32</v>
      </c>
      <c r="S44" s="310"/>
      <c r="T44" s="242">
        <f t="shared" si="12"/>
        <v>195</v>
      </c>
      <c r="U44" s="241"/>
      <c r="V44" s="242" t="e">
        <f>+U44*#REF!</f>
        <v>#REF!</v>
      </c>
      <c r="W44" s="241"/>
      <c r="X44" s="242">
        <f t="shared" si="1"/>
        <v>0</v>
      </c>
      <c r="Y44" s="231">
        <f t="shared" si="3"/>
        <v>195</v>
      </c>
      <c r="Z44" s="311">
        <v>195</v>
      </c>
    </row>
    <row r="45" spans="1:59" ht="24.9" customHeight="1" x14ac:dyDescent="0.25">
      <c r="A45" s="301"/>
      <c r="B45" s="225" t="s">
        <v>264</v>
      </c>
      <c r="C45" s="317" t="s">
        <v>372</v>
      </c>
      <c r="D45" s="326" t="s">
        <v>552</v>
      </c>
      <c r="E45" s="318">
        <v>30000175</v>
      </c>
      <c r="F45" s="489" t="s">
        <v>124</v>
      </c>
      <c r="G45" s="490"/>
      <c r="H45" s="490"/>
      <c r="I45" s="490"/>
      <c r="J45" s="490"/>
      <c r="K45" s="490"/>
      <c r="L45" s="491"/>
      <c r="M45" s="236">
        <v>0</v>
      </c>
      <c r="N45" s="237">
        <v>0</v>
      </c>
      <c r="O45" s="236"/>
      <c r="P45" s="237"/>
      <c r="Q45" s="309" t="s">
        <v>24</v>
      </c>
      <c r="R45" s="310" t="s">
        <v>32</v>
      </c>
      <c r="S45" s="310"/>
      <c r="T45" s="242">
        <f t="shared" si="12"/>
        <v>195</v>
      </c>
      <c r="U45" s="241"/>
      <c r="V45" s="242" t="e">
        <f>+U45*#REF!</f>
        <v>#REF!</v>
      </c>
      <c r="W45" s="241"/>
      <c r="X45" s="242">
        <f t="shared" si="1"/>
        <v>0</v>
      </c>
      <c r="Y45" s="231">
        <f t="shared" si="3"/>
        <v>195</v>
      </c>
      <c r="Z45" s="311">
        <v>195</v>
      </c>
    </row>
    <row r="46" spans="1:59" ht="24.9" customHeight="1" x14ac:dyDescent="0.25">
      <c r="A46" s="133" t="s">
        <v>147</v>
      </c>
      <c r="B46" s="233"/>
      <c r="C46" s="234"/>
      <c r="D46" s="234"/>
      <c r="E46" s="263"/>
      <c r="F46" s="402" t="s">
        <v>148</v>
      </c>
      <c r="G46" s="403"/>
      <c r="H46" s="403"/>
      <c r="I46" s="403"/>
      <c r="J46" s="403"/>
      <c r="K46" s="403"/>
      <c r="L46" s="404"/>
      <c r="M46" s="236">
        <v>0</v>
      </c>
      <c r="N46" s="237">
        <v>0</v>
      </c>
      <c r="O46" s="236"/>
      <c r="P46" s="237"/>
      <c r="Q46" s="238"/>
      <c r="R46" s="239"/>
      <c r="S46" s="239"/>
      <c r="T46" s="240">
        <f t="shared" si="12"/>
        <v>0</v>
      </c>
      <c r="U46" s="241"/>
      <c r="V46" s="242">
        <f>+U46*T33</f>
        <v>0</v>
      </c>
      <c r="W46" s="240"/>
      <c r="X46" s="240">
        <f t="shared" si="1"/>
        <v>0</v>
      </c>
      <c r="Y46" s="231">
        <f t="shared" si="3"/>
        <v>0</v>
      </c>
      <c r="Z46" s="243">
        <v>0</v>
      </c>
      <c r="AB46" s="217"/>
      <c r="AC46" s="217"/>
      <c r="AD46" s="217"/>
      <c r="AE46" s="217"/>
      <c r="AF46" s="217"/>
      <c r="AG46" s="217"/>
      <c r="AH46" s="217"/>
      <c r="AI46" s="217"/>
      <c r="AJ46" s="217"/>
      <c r="AK46" s="217"/>
      <c r="AL46" s="217"/>
      <c r="AM46" s="217"/>
      <c r="AN46" s="217"/>
      <c r="AO46" s="217"/>
      <c r="AP46" s="217"/>
      <c r="AQ46" s="217"/>
      <c r="AR46" s="217"/>
      <c r="AS46" s="217"/>
      <c r="AT46" s="217"/>
      <c r="AU46" s="217"/>
      <c r="AV46" s="217"/>
      <c r="AW46" s="217"/>
      <c r="AX46" s="217"/>
      <c r="AY46" s="217"/>
      <c r="AZ46" s="217"/>
      <c r="BA46" s="217"/>
      <c r="BB46" s="217"/>
      <c r="BC46" s="217"/>
      <c r="BD46" s="217"/>
      <c r="BE46" s="217"/>
      <c r="BF46" s="217"/>
      <c r="BG46" s="217"/>
    </row>
    <row r="47" spans="1:59" ht="24.9" customHeight="1" x14ac:dyDescent="0.25">
      <c r="A47" s="133" t="s">
        <v>117</v>
      </c>
      <c r="B47" s="233"/>
      <c r="C47" s="234"/>
      <c r="D47" s="234"/>
      <c r="E47" s="263"/>
      <c r="F47" s="402" t="s">
        <v>46</v>
      </c>
      <c r="G47" s="403"/>
      <c r="H47" s="403"/>
      <c r="I47" s="403"/>
      <c r="J47" s="403"/>
      <c r="K47" s="403"/>
      <c r="L47" s="404"/>
      <c r="M47" s="236">
        <v>0</v>
      </c>
      <c r="N47" s="237">
        <v>0</v>
      </c>
      <c r="O47" s="236"/>
      <c r="P47" s="237"/>
      <c r="Q47" s="238"/>
      <c r="R47" s="239"/>
      <c r="S47" s="239"/>
      <c r="T47" s="240">
        <f t="shared" si="12"/>
        <v>0</v>
      </c>
      <c r="U47" s="241"/>
      <c r="V47" s="242">
        <f>+U47*T34</f>
        <v>0</v>
      </c>
      <c r="W47" s="240"/>
      <c r="X47" s="240">
        <f t="shared" si="1"/>
        <v>0</v>
      </c>
      <c r="Y47" s="231">
        <f t="shared" si="3"/>
        <v>0</v>
      </c>
      <c r="Z47" s="243">
        <v>0</v>
      </c>
      <c r="AB47" s="217"/>
      <c r="AC47" s="217"/>
      <c r="AD47" s="217"/>
      <c r="AE47" s="217"/>
      <c r="AF47" s="217"/>
      <c r="AG47" s="217"/>
      <c r="AH47" s="217"/>
      <c r="AI47" s="217"/>
      <c r="AJ47" s="217"/>
      <c r="AK47" s="217"/>
      <c r="AL47" s="217"/>
      <c r="AM47" s="217"/>
      <c r="AN47" s="217"/>
      <c r="AO47" s="217"/>
      <c r="AP47" s="217"/>
      <c r="AQ47" s="217"/>
      <c r="AR47" s="217"/>
      <c r="AS47" s="217"/>
      <c r="AT47" s="217"/>
      <c r="AU47" s="217"/>
      <c r="AV47" s="217"/>
      <c r="AW47" s="217"/>
      <c r="AX47" s="217"/>
      <c r="AY47" s="217"/>
      <c r="AZ47" s="217"/>
      <c r="BA47" s="217"/>
      <c r="BB47" s="217"/>
      <c r="BC47" s="217"/>
      <c r="BD47" s="217"/>
      <c r="BE47" s="217"/>
      <c r="BF47" s="217"/>
      <c r="BG47" s="217"/>
    </row>
    <row r="48" spans="1:59" ht="24.9" customHeight="1" x14ac:dyDescent="0.25">
      <c r="A48" s="104"/>
      <c r="B48" s="312" t="s">
        <v>265</v>
      </c>
      <c r="C48" s="313" t="s">
        <v>373</v>
      </c>
      <c r="D48" s="326" t="s">
        <v>552</v>
      </c>
      <c r="E48" s="105">
        <v>10000632</v>
      </c>
      <c r="F48" s="489" t="s">
        <v>139</v>
      </c>
      <c r="G48" s="490"/>
      <c r="H48" s="490"/>
      <c r="I48" s="490"/>
      <c r="J48" s="490"/>
      <c r="K48" s="490"/>
      <c r="L48" s="491"/>
      <c r="M48" s="236">
        <v>0</v>
      </c>
      <c r="N48" s="237">
        <v>23.139332387191143</v>
      </c>
      <c r="O48" s="236"/>
      <c r="P48" s="237"/>
      <c r="Q48" s="316" t="s">
        <v>24</v>
      </c>
      <c r="R48" s="325" t="s">
        <v>32</v>
      </c>
      <c r="S48" s="325"/>
      <c r="T48" s="242">
        <f t="shared" si="12"/>
        <v>1480</v>
      </c>
      <c r="U48" s="241"/>
      <c r="V48" s="242" t="e">
        <f>+U48*#REF!</f>
        <v>#REF!</v>
      </c>
      <c r="W48" s="246">
        <v>23.139332387191143</v>
      </c>
      <c r="X48" s="242">
        <f t="shared" si="1"/>
        <v>34246.21193304289</v>
      </c>
      <c r="Y48" s="231">
        <f t="shared" si="3"/>
        <v>1480</v>
      </c>
      <c r="Z48" s="311">
        <v>1480</v>
      </c>
    </row>
    <row r="49" spans="1:59" ht="24.9" customHeight="1" x14ac:dyDescent="0.25">
      <c r="A49" s="29"/>
      <c r="B49" s="225" t="s">
        <v>265</v>
      </c>
      <c r="C49" s="317" t="s">
        <v>374</v>
      </c>
      <c r="D49" s="326" t="s">
        <v>552</v>
      </c>
      <c r="E49" s="348">
        <v>10000633</v>
      </c>
      <c r="F49" s="489" t="s">
        <v>140</v>
      </c>
      <c r="G49" s="490"/>
      <c r="H49" s="490"/>
      <c r="I49" s="490"/>
      <c r="J49" s="490"/>
      <c r="K49" s="490"/>
      <c r="L49" s="491"/>
      <c r="M49" s="236">
        <v>0</v>
      </c>
      <c r="N49" s="237">
        <v>24.573229455407215</v>
      </c>
      <c r="O49" s="236"/>
      <c r="P49" s="237"/>
      <c r="Q49" s="309" t="s">
        <v>24</v>
      </c>
      <c r="R49" s="310" t="s">
        <v>32</v>
      </c>
      <c r="S49" s="310"/>
      <c r="T49" s="242">
        <f t="shared" si="12"/>
        <v>976</v>
      </c>
      <c r="U49" s="241"/>
      <c r="V49" s="242">
        <f>+U49*T35</f>
        <v>0</v>
      </c>
      <c r="W49" s="241">
        <v>24.573229455407215</v>
      </c>
      <c r="X49" s="242">
        <f t="shared" si="1"/>
        <v>23983.471948477443</v>
      </c>
      <c r="Y49" s="231">
        <f t="shared" si="3"/>
        <v>976</v>
      </c>
      <c r="Z49" s="311">
        <v>976</v>
      </c>
    </row>
    <row r="50" spans="1:59" ht="24.9" customHeight="1" x14ac:dyDescent="0.25">
      <c r="A50" s="29"/>
      <c r="B50" s="225" t="s">
        <v>265</v>
      </c>
      <c r="C50" s="317" t="s">
        <v>375</v>
      </c>
      <c r="D50" s="326" t="s">
        <v>552</v>
      </c>
      <c r="E50" s="348">
        <v>10000616</v>
      </c>
      <c r="F50" s="489" t="s">
        <v>141</v>
      </c>
      <c r="G50" s="490"/>
      <c r="H50" s="490"/>
      <c r="I50" s="490"/>
      <c r="J50" s="490"/>
      <c r="K50" s="490"/>
      <c r="L50" s="491"/>
      <c r="M50" s="236">
        <v>0</v>
      </c>
      <c r="N50" s="237">
        <v>150.87645311766533</v>
      </c>
      <c r="O50" s="236"/>
      <c r="P50" s="237"/>
      <c r="Q50" s="309" t="s">
        <v>24</v>
      </c>
      <c r="R50" s="310" t="s">
        <v>32</v>
      </c>
      <c r="S50" s="310"/>
      <c r="T50" s="242">
        <f t="shared" si="12"/>
        <v>332</v>
      </c>
      <c r="U50" s="241"/>
      <c r="V50" s="242" t="e">
        <f>+U50*#REF!</f>
        <v>#REF!</v>
      </c>
      <c r="W50" s="241">
        <v>150.87645311766533</v>
      </c>
      <c r="X50" s="242">
        <f t="shared" si="1"/>
        <v>50090.982435064892</v>
      </c>
      <c r="Y50" s="231">
        <f t="shared" si="3"/>
        <v>332</v>
      </c>
      <c r="Z50" s="311">
        <v>332</v>
      </c>
    </row>
    <row r="51" spans="1:59" ht="24.9" customHeight="1" x14ac:dyDescent="0.25">
      <c r="A51" s="133" t="s">
        <v>123</v>
      </c>
      <c r="B51" s="233"/>
      <c r="C51" s="234"/>
      <c r="D51" s="234"/>
      <c r="E51" s="263"/>
      <c r="F51" s="402" t="s">
        <v>67</v>
      </c>
      <c r="G51" s="403"/>
      <c r="H51" s="403"/>
      <c r="I51" s="403"/>
      <c r="J51" s="403"/>
      <c r="K51" s="403"/>
      <c r="L51" s="404"/>
      <c r="M51" s="236">
        <v>0</v>
      </c>
      <c r="N51" s="237">
        <v>0</v>
      </c>
      <c r="O51" s="236"/>
      <c r="P51" s="237"/>
      <c r="Q51" s="238"/>
      <c r="R51" s="239"/>
      <c r="S51" s="239"/>
      <c r="T51" s="240">
        <f t="shared" si="12"/>
        <v>0</v>
      </c>
      <c r="U51" s="241"/>
      <c r="V51" s="242">
        <f>+U51*T36</f>
        <v>0</v>
      </c>
      <c r="W51" s="240"/>
      <c r="X51" s="240">
        <f t="shared" si="1"/>
        <v>0</v>
      </c>
      <c r="Y51" s="231">
        <f t="shared" si="3"/>
        <v>0</v>
      </c>
      <c r="Z51" s="243">
        <v>0</v>
      </c>
      <c r="AB51" s="217"/>
      <c r="AC51" s="217"/>
      <c r="AD51" s="217"/>
      <c r="AE51" s="217"/>
      <c r="AF51" s="217"/>
      <c r="AG51" s="217"/>
      <c r="AH51" s="217"/>
      <c r="AI51" s="217"/>
      <c r="AJ51" s="217"/>
      <c r="AK51" s="217"/>
      <c r="AL51" s="217"/>
      <c r="AM51" s="217"/>
      <c r="AN51" s="217"/>
      <c r="AO51" s="217"/>
      <c r="AP51" s="217"/>
      <c r="AQ51" s="217"/>
      <c r="AR51" s="217"/>
      <c r="AS51" s="217"/>
      <c r="AT51" s="217"/>
      <c r="AU51" s="217"/>
      <c r="AV51" s="217"/>
      <c r="AW51" s="217"/>
      <c r="AX51" s="217"/>
      <c r="AY51" s="217"/>
      <c r="AZ51" s="217"/>
      <c r="BA51" s="217"/>
      <c r="BB51" s="217"/>
      <c r="BC51" s="217"/>
      <c r="BD51" s="217"/>
      <c r="BE51" s="217"/>
      <c r="BF51" s="217"/>
      <c r="BG51" s="217"/>
    </row>
    <row r="52" spans="1:59" ht="24.9" customHeight="1" x14ac:dyDescent="0.25">
      <c r="A52" s="104"/>
      <c r="B52" s="312" t="s">
        <v>265</v>
      </c>
      <c r="C52" s="313" t="s">
        <v>415</v>
      </c>
      <c r="D52" s="326" t="s">
        <v>552</v>
      </c>
      <c r="E52" s="314">
        <v>30000297</v>
      </c>
      <c r="F52" s="489" t="s">
        <v>68</v>
      </c>
      <c r="G52" s="490"/>
      <c r="H52" s="490"/>
      <c r="I52" s="490"/>
      <c r="J52" s="490"/>
      <c r="K52" s="490"/>
      <c r="L52" s="491"/>
      <c r="M52" s="236">
        <v>0</v>
      </c>
      <c r="N52" s="237">
        <v>0</v>
      </c>
      <c r="O52" s="236"/>
      <c r="P52" s="237"/>
      <c r="Q52" s="316" t="s">
        <v>24</v>
      </c>
      <c r="R52" s="325" t="s">
        <v>32</v>
      </c>
      <c r="S52" s="325"/>
      <c r="T52" s="242">
        <f t="shared" si="12"/>
        <v>1480</v>
      </c>
      <c r="U52" s="246"/>
      <c r="V52" s="242" t="e">
        <f>+U52*#REF!</f>
        <v>#REF!</v>
      </c>
      <c r="W52" s="246"/>
      <c r="X52" s="242">
        <f t="shared" si="1"/>
        <v>0</v>
      </c>
      <c r="Y52" s="231">
        <f t="shared" si="3"/>
        <v>1480</v>
      </c>
      <c r="Z52" s="311">
        <v>1480</v>
      </c>
    </row>
    <row r="53" spans="1:59" ht="24.9" customHeight="1" x14ac:dyDescent="0.25">
      <c r="A53" s="29"/>
      <c r="B53" s="225" t="s">
        <v>265</v>
      </c>
      <c r="C53" s="317" t="s">
        <v>416</v>
      </c>
      <c r="D53" s="326" t="s">
        <v>552</v>
      </c>
      <c r="E53" s="345">
        <v>30000299</v>
      </c>
      <c r="F53" s="489" t="s">
        <v>69</v>
      </c>
      <c r="G53" s="490"/>
      <c r="H53" s="490"/>
      <c r="I53" s="490"/>
      <c r="J53" s="490"/>
      <c r="K53" s="490"/>
      <c r="L53" s="491"/>
      <c r="M53" s="236">
        <v>0</v>
      </c>
      <c r="N53" s="237">
        <v>0</v>
      </c>
      <c r="O53" s="236"/>
      <c r="P53" s="237"/>
      <c r="Q53" s="309" t="s">
        <v>24</v>
      </c>
      <c r="R53" s="310" t="s">
        <v>32</v>
      </c>
      <c r="S53" s="310"/>
      <c r="T53" s="242">
        <f t="shared" si="12"/>
        <v>976</v>
      </c>
      <c r="U53" s="241"/>
      <c r="V53" s="242" t="e">
        <f>+U53*#REF!</f>
        <v>#REF!</v>
      </c>
      <c r="W53" s="241"/>
      <c r="X53" s="242">
        <f t="shared" si="1"/>
        <v>0</v>
      </c>
      <c r="Y53" s="231">
        <f t="shared" si="3"/>
        <v>976</v>
      </c>
      <c r="Z53" s="311">
        <v>976</v>
      </c>
    </row>
    <row r="54" spans="1:59" ht="24.9" customHeight="1" x14ac:dyDescent="0.25">
      <c r="A54" s="29"/>
      <c r="B54" s="225" t="s">
        <v>265</v>
      </c>
      <c r="C54" s="317" t="s">
        <v>417</v>
      </c>
      <c r="D54" s="326" t="s">
        <v>552</v>
      </c>
      <c r="E54" s="345">
        <v>30000272</v>
      </c>
      <c r="F54" s="489" t="s">
        <v>119</v>
      </c>
      <c r="G54" s="490"/>
      <c r="H54" s="490"/>
      <c r="I54" s="490"/>
      <c r="J54" s="490"/>
      <c r="K54" s="490"/>
      <c r="L54" s="491"/>
      <c r="M54" s="236">
        <v>0</v>
      </c>
      <c r="N54" s="237">
        <v>0</v>
      </c>
      <c r="O54" s="236"/>
      <c r="P54" s="237"/>
      <c r="Q54" s="309" t="s">
        <v>24</v>
      </c>
      <c r="R54" s="310" t="s">
        <v>32</v>
      </c>
      <c r="S54" s="310"/>
      <c r="T54" s="242">
        <f t="shared" si="12"/>
        <v>322</v>
      </c>
      <c r="U54" s="241"/>
      <c r="V54" s="242" t="e">
        <f>+U54*#REF!</f>
        <v>#REF!</v>
      </c>
      <c r="W54" s="241"/>
      <c r="X54" s="242">
        <f t="shared" si="1"/>
        <v>0</v>
      </c>
      <c r="Y54" s="231">
        <f t="shared" si="3"/>
        <v>322</v>
      </c>
      <c r="Z54" s="311">
        <v>322</v>
      </c>
    </row>
    <row r="55" spans="1:59" ht="24.9" customHeight="1" x14ac:dyDescent="0.25">
      <c r="A55" s="133" t="s">
        <v>118</v>
      </c>
      <c r="B55" s="233"/>
      <c r="C55" s="234"/>
      <c r="D55" s="234"/>
      <c r="E55" s="263"/>
      <c r="F55" s="402" t="s">
        <v>142</v>
      </c>
      <c r="G55" s="403"/>
      <c r="H55" s="403"/>
      <c r="I55" s="403"/>
      <c r="J55" s="403"/>
      <c r="K55" s="403"/>
      <c r="L55" s="404"/>
      <c r="M55" s="236">
        <v>0</v>
      </c>
      <c r="N55" s="237">
        <v>0</v>
      </c>
      <c r="O55" s="236"/>
      <c r="P55" s="237"/>
      <c r="Q55" s="238"/>
      <c r="R55" s="239"/>
      <c r="S55" s="239"/>
      <c r="T55" s="240">
        <f t="shared" si="12"/>
        <v>0</v>
      </c>
      <c r="U55" s="246"/>
      <c r="V55" s="242">
        <f>+U55*T39</f>
        <v>0</v>
      </c>
      <c r="W55" s="240"/>
      <c r="X55" s="240">
        <f t="shared" si="1"/>
        <v>0</v>
      </c>
      <c r="Y55" s="231">
        <f t="shared" si="3"/>
        <v>0</v>
      </c>
      <c r="Z55" s="243">
        <v>0</v>
      </c>
      <c r="AB55" s="217"/>
      <c r="AC55" s="217"/>
      <c r="AD55" s="217"/>
      <c r="AE55" s="217"/>
      <c r="AF55" s="217"/>
      <c r="AG55" s="217"/>
      <c r="AH55" s="217"/>
      <c r="AI55" s="217"/>
      <c r="AJ55" s="217"/>
      <c r="AK55" s="217"/>
      <c r="AL55" s="217"/>
      <c r="AM55" s="217"/>
      <c r="AN55" s="217"/>
      <c r="AO55" s="217"/>
      <c r="AP55" s="217"/>
      <c r="AQ55" s="217"/>
      <c r="AR55" s="217"/>
      <c r="AS55" s="217"/>
      <c r="AT55" s="217"/>
      <c r="AU55" s="217"/>
      <c r="AV55" s="217"/>
      <c r="AW55" s="217"/>
      <c r="AX55" s="217"/>
      <c r="AY55" s="217"/>
      <c r="AZ55" s="217"/>
      <c r="BA55" s="217"/>
      <c r="BB55" s="217"/>
      <c r="BC55" s="217"/>
      <c r="BD55" s="217"/>
      <c r="BE55" s="217"/>
      <c r="BF55" s="217"/>
      <c r="BG55" s="217"/>
    </row>
    <row r="56" spans="1:59" ht="24.9" customHeight="1" x14ac:dyDescent="0.25">
      <c r="A56" s="104"/>
      <c r="B56" s="312" t="s">
        <v>265</v>
      </c>
      <c r="C56" s="313" t="s">
        <v>376</v>
      </c>
      <c r="D56" s="326" t="s">
        <v>552</v>
      </c>
      <c r="E56" s="105">
        <v>10000625</v>
      </c>
      <c r="F56" s="489" t="s">
        <v>143</v>
      </c>
      <c r="G56" s="490"/>
      <c r="H56" s="490"/>
      <c r="I56" s="490"/>
      <c r="J56" s="490"/>
      <c r="K56" s="490"/>
      <c r="L56" s="491"/>
      <c r="M56" s="236">
        <v>0</v>
      </c>
      <c r="N56" s="237">
        <v>52.801515593879806</v>
      </c>
      <c r="O56" s="236"/>
      <c r="P56" s="237"/>
      <c r="Q56" s="316" t="s">
        <v>24</v>
      </c>
      <c r="R56" s="325" t="s">
        <v>32</v>
      </c>
      <c r="S56" s="325"/>
      <c r="T56" s="242">
        <f t="shared" si="12"/>
        <v>195</v>
      </c>
      <c r="U56" s="241"/>
      <c r="V56" s="242" t="e">
        <f>+U56*#REF!</f>
        <v>#REF!</v>
      </c>
      <c r="W56" s="246">
        <v>52.801515593879806</v>
      </c>
      <c r="X56" s="242">
        <f t="shared" si="1"/>
        <v>10296.295540806563</v>
      </c>
      <c r="Y56" s="231">
        <f t="shared" si="3"/>
        <v>195</v>
      </c>
      <c r="Z56" s="311">
        <v>195</v>
      </c>
    </row>
    <row r="57" spans="1:59" ht="24.9" customHeight="1" x14ac:dyDescent="0.25">
      <c r="A57" s="133" t="s">
        <v>151</v>
      </c>
      <c r="B57" s="233"/>
      <c r="C57" s="234"/>
      <c r="D57" s="234"/>
      <c r="E57" s="263"/>
      <c r="F57" s="402" t="s">
        <v>47</v>
      </c>
      <c r="G57" s="403"/>
      <c r="H57" s="403"/>
      <c r="I57" s="403"/>
      <c r="J57" s="403"/>
      <c r="K57" s="403"/>
      <c r="L57" s="404"/>
      <c r="M57" s="236">
        <v>0</v>
      </c>
      <c r="N57" s="237">
        <v>0</v>
      </c>
      <c r="O57" s="236"/>
      <c r="P57" s="237"/>
      <c r="Q57" s="238"/>
      <c r="R57" s="239"/>
      <c r="S57" s="239"/>
      <c r="T57" s="240">
        <f t="shared" si="12"/>
        <v>0</v>
      </c>
      <c r="U57" s="241"/>
      <c r="V57" s="242">
        <f>+U57*T47</f>
        <v>0</v>
      </c>
      <c r="W57" s="240"/>
      <c r="X57" s="240">
        <f t="shared" si="1"/>
        <v>0</v>
      </c>
      <c r="Y57" s="231">
        <f t="shared" si="3"/>
        <v>0</v>
      </c>
      <c r="Z57" s="243">
        <v>0</v>
      </c>
      <c r="AB57" s="217"/>
      <c r="AC57" s="217"/>
      <c r="AD57" s="217"/>
      <c r="AE57" s="217"/>
      <c r="AF57" s="217"/>
      <c r="AG57" s="217"/>
      <c r="AH57" s="217"/>
      <c r="AI57" s="217"/>
      <c r="AJ57" s="217"/>
      <c r="AK57" s="217"/>
      <c r="AL57" s="217"/>
      <c r="AM57" s="217"/>
      <c r="AN57" s="217"/>
      <c r="AO57" s="217"/>
      <c r="AP57" s="217"/>
      <c r="AQ57" s="217"/>
      <c r="AR57" s="217"/>
      <c r="AS57" s="217"/>
      <c r="AT57" s="217"/>
      <c r="AU57" s="217"/>
      <c r="AV57" s="217"/>
      <c r="AW57" s="217"/>
      <c r="AX57" s="217"/>
      <c r="AY57" s="217"/>
      <c r="AZ57" s="217"/>
      <c r="BA57" s="217"/>
      <c r="BB57" s="217"/>
      <c r="BC57" s="217"/>
      <c r="BD57" s="217"/>
      <c r="BE57" s="217"/>
      <c r="BF57" s="217"/>
      <c r="BG57" s="217"/>
    </row>
    <row r="58" spans="1:59" ht="24.9" customHeight="1" x14ac:dyDescent="0.25">
      <c r="A58" s="104"/>
      <c r="B58" s="312" t="s">
        <v>265</v>
      </c>
      <c r="C58" s="313" t="s">
        <v>378</v>
      </c>
      <c r="D58" s="326" t="s">
        <v>552</v>
      </c>
      <c r="E58" s="105">
        <v>30000280</v>
      </c>
      <c r="F58" s="489" t="s">
        <v>146</v>
      </c>
      <c r="G58" s="490"/>
      <c r="H58" s="490"/>
      <c r="I58" s="490"/>
      <c r="J58" s="490"/>
      <c r="K58" s="490"/>
      <c r="L58" s="491"/>
      <c r="M58" s="236">
        <v>0</v>
      </c>
      <c r="N58" s="237">
        <v>95.761010663257721</v>
      </c>
      <c r="O58" s="236"/>
      <c r="P58" s="237"/>
      <c r="Q58" s="316" t="s">
        <v>24</v>
      </c>
      <c r="R58" s="325" t="s">
        <v>14</v>
      </c>
      <c r="S58" s="325"/>
      <c r="T58" s="242">
        <f t="shared" si="12"/>
        <v>195</v>
      </c>
      <c r="U58" s="246"/>
      <c r="V58" s="242">
        <f>+U58*T48</f>
        <v>0</v>
      </c>
      <c r="W58" s="246">
        <v>95.761010663257721</v>
      </c>
      <c r="X58" s="242">
        <f t="shared" si="1"/>
        <v>18673.397079335256</v>
      </c>
      <c r="Y58" s="231">
        <f t="shared" si="3"/>
        <v>195</v>
      </c>
      <c r="Z58" s="311">
        <v>195</v>
      </c>
    </row>
    <row r="59" spans="1:59" ht="24.9" customHeight="1" x14ac:dyDescent="0.25">
      <c r="A59" s="133" t="s">
        <v>115</v>
      </c>
      <c r="B59" s="233"/>
      <c r="C59" s="234"/>
      <c r="D59" s="234"/>
      <c r="E59" s="263"/>
      <c r="F59" s="402" t="s">
        <v>152</v>
      </c>
      <c r="G59" s="403"/>
      <c r="H59" s="403"/>
      <c r="I59" s="403"/>
      <c r="J59" s="403"/>
      <c r="K59" s="403"/>
      <c r="L59" s="404"/>
      <c r="M59" s="236">
        <v>0</v>
      </c>
      <c r="N59" s="237">
        <v>0</v>
      </c>
      <c r="O59" s="236"/>
      <c r="P59" s="237"/>
      <c r="Q59" s="238"/>
      <c r="R59" s="239"/>
      <c r="S59" s="239"/>
      <c r="T59" s="240">
        <f t="shared" si="12"/>
        <v>0</v>
      </c>
      <c r="U59" s="241"/>
      <c r="V59" s="242">
        <f>+U59*T51</f>
        <v>0</v>
      </c>
      <c r="W59" s="240"/>
      <c r="X59" s="240">
        <f t="shared" si="1"/>
        <v>0</v>
      </c>
      <c r="Y59" s="231">
        <f t="shared" si="3"/>
        <v>0</v>
      </c>
      <c r="Z59" s="243">
        <v>0</v>
      </c>
      <c r="AB59" s="217"/>
      <c r="AC59" s="217"/>
      <c r="AD59" s="217"/>
      <c r="AE59" s="217"/>
      <c r="AF59" s="217"/>
      <c r="AG59" s="217"/>
      <c r="AH59" s="217"/>
      <c r="AI59" s="217"/>
      <c r="AJ59" s="217"/>
      <c r="AK59" s="217"/>
      <c r="AL59" s="217"/>
      <c r="AM59" s="217"/>
      <c r="AN59" s="217"/>
      <c r="AO59" s="217"/>
      <c r="AP59" s="217"/>
      <c r="AQ59" s="217"/>
      <c r="AR59" s="217"/>
      <c r="AS59" s="217"/>
      <c r="AT59" s="217"/>
      <c r="AU59" s="217"/>
      <c r="AV59" s="217"/>
      <c r="AW59" s="217"/>
      <c r="AX59" s="217"/>
      <c r="AY59" s="217"/>
      <c r="AZ59" s="217"/>
      <c r="BA59" s="217"/>
      <c r="BB59" s="217"/>
      <c r="BC59" s="217"/>
      <c r="BD59" s="217"/>
      <c r="BE59" s="217"/>
      <c r="BF59" s="217"/>
      <c r="BG59" s="217"/>
    </row>
    <row r="60" spans="1:59" ht="24.9" customHeight="1" x14ac:dyDescent="0.25">
      <c r="A60" s="133" t="s">
        <v>72</v>
      </c>
      <c r="B60" s="233"/>
      <c r="C60" s="234"/>
      <c r="D60" s="234"/>
      <c r="E60" s="263"/>
      <c r="F60" s="402" t="s">
        <v>153</v>
      </c>
      <c r="G60" s="403"/>
      <c r="H60" s="403"/>
      <c r="I60" s="403"/>
      <c r="J60" s="403"/>
      <c r="K60" s="403"/>
      <c r="L60" s="404"/>
      <c r="M60" s="236">
        <v>0</v>
      </c>
      <c r="N60" s="237">
        <v>0</v>
      </c>
      <c r="O60" s="236"/>
      <c r="P60" s="237"/>
      <c r="Q60" s="238"/>
      <c r="R60" s="239"/>
      <c r="S60" s="239"/>
      <c r="T60" s="240">
        <f t="shared" si="12"/>
        <v>0</v>
      </c>
      <c r="U60" s="246"/>
      <c r="V60" s="242">
        <f>+U60*T52</f>
        <v>0</v>
      </c>
      <c r="W60" s="240"/>
      <c r="X60" s="240">
        <f t="shared" si="1"/>
        <v>0</v>
      </c>
      <c r="Y60" s="231">
        <f t="shared" si="3"/>
        <v>0</v>
      </c>
      <c r="Z60" s="243">
        <v>0</v>
      </c>
      <c r="AB60" s="217"/>
      <c r="AC60" s="217"/>
      <c r="AD60" s="217"/>
      <c r="AE60" s="217"/>
      <c r="AF60" s="217"/>
      <c r="AG60" s="217"/>
      <c r="AH60" s="217"/>
      <c r="AI60" s="217"/>
      <c r="AJ60" s="217"/>
      <c r="AK60" s="217"/>
      <c r="AL60" s="217"/>
      <c r="AM60" s="217"/>
      <c r="AN60" s="217"/>
      <c r="AO60" s="217"/>
      <c r="AP60" s="217"/>
      <c r="AQ60" s="217"/>
      <c r="AR60" s="217"/>
      <c r="AS60" s="217"/>
      <c r="AT60" s="217"/>
      <c r="AU60" s="217"/>
      <c r="AV60" s="217"/>
      <c r="AW60" s="217"/>
      <c r="AX60" s="217"/>
      <c r="AY60" s="217"/>
      <c r="AZ60" s="217"/>
      <c r="BA60" s="217"/>
      <c r="BB60" s="217"/>
      <c r="BC60" s="217"/>
      <c r="BD60" s="217"/>
      <c r="BE60" s="217"/>
      <c r="BF60" s="217"/>
      <c r="BG60" s="217"/>
    </row>
    <row r="61" spans="1:59" ht="24.9" customHeight="1" x14ac:dyDescent="0.25">
      <c r="A61" s="320"/>
      <c r="B61" s="312" t="s">
        <v>227</v>
      </c>
      <c r="C61" s="313" t="s">
        <v>379</v>
      </c>
      <c r="D61" s="326" t="s">
        <v>552</v>
      </c>
      <c r="E61" s="338">
        <v>10000560</v>
      </c>
      <c r="F61" s="489" t="s">
        <v>613</v>
      </c>
      <c r="G61" s="490"/>
      <c r="H61" s="490"/>
      <c r="I61" s="490"/>
      <c r="J61" s="490"/>
      <c r="K61" s="490"/>
      <c r="L61" s="491"/>
      <c r="M61" s="236">
        <v>0</v>
      </c>
      <c r="N61" s="237">
        <v>815.39687042824096</v>
      </c>
      <c r="O61" s="236"/>
      <c r="P61" s="237"/>
      <c r="Q61" s="242" t="s">
        <v>24</v>
      </c>
      <c r="R61" s="242" t="s">
        <v>32</v>
      </c>
      <c r="S61" s="242"/>
      <c r="T61" s="242">
        <f t="shared" si="12"/>
        <v>18</v>
      </c>
      <c r="U61" s="241"/>
      <c r="V61" s="242" t="e">
        <f>+U61*#REF!</f>
        <v>#REF!</v>
      </c>
      <c r="W61" s="241">
        <v>815.39687042824096</v>
      </c>
      <c r="X61" s="242">
        <f t="shared" si="1"/>
        <v>14677.143667708337</v>
      </c>
      <c r="Y61" s="231">
        <f t="shared" si="3"/>
        <v>18</v>
      </c>
      <c r="Z61" s="311">
        <v>18</v>
      </c>
    </row>
    <row r="62" spans="1:59" ht="24.9" customHeight="1" x14ac:dyDescent="0.25">
      <c r="A62" s="133" t="s">
        <v>48</v>
      </c>
      <c r="B62" s="233"/>
      <c r="C62" s="234"/>
      <c r="D62" s="234"/>
      <c r="E62" s="263"/>
      <c r="F62" s="402" t="s">
        <v>16</v>
      </c>
      <c r="G62" s="403"/>
      <c r="H62" s="403"/>
      <c r="I62" s="403"/>
      <c r="J62" s="403"/>
      <c r="K62" s="403"/>
      <c r="L62" s="404"/>
      <c r="M62" s="236">
        <v>0</v>
      </c>
      <c r="N62" s="237">
        <v>0</v>
      </c>
      <c r="O62" s="236"/>
      <c r="P62" s="237"/>
      <c r="Q62" s="264"/>
      <c r="R62" s="238"/>
      <c r="S62" s="238"/>
      <c r="T62" s="240">
        <f t="shared" si="12"/>
        <v>0</v>
      </c>
      <c r="U62" s="246"/>
      <c r="V62" s="242" t="e">
        <f>+U62*#REF!</f>
        <v>#REF!</v>
      </c>
      <c r="W62" s="240"/>
      <c r="X62" s="240">
        <f t="shared" si="1"/>
        <v>0</v>
      </c>
      <c r="Y62" s="231">
        <f t="shared" si="3"/>
        <v>0</v>
      </c>
      <c r="Z62" s="243">
        <v>0</v>
      </c>
      <c r="AB62" s="217"/>
      <c r="AC62" s="217"/>
      <c r="AD62" s="217"/>
      <c r="AE62" s="217"/>
      <c r="AF62" s="217"/>
      <c r="AG62" s="217"/>
      <c r="AH62" s="217"/>
      <c r="AI62" s="217"/>
      <c r="AJ62" s="217"/>
      <c r="AK62" s="217"/>
      <c r="AL62" s="217"/>
      <c r="AM62" s="217"/>
      <c r="AN62" s="217"/>
      <c r="AO62" s="217"/>
      <c r="AP62" s="217"/>
      <c r="AQ62" s="217"/>
      <c r="AR62" s="217"/>
      <c r="AS62" s="217"/>
      <c r="AT62" s="217"/>
      <c r="AU62" s="217"/>
      <c r="AV62" s="217"/>
      <c r="AW62" s="217"/>
      <c r="AX62" s="217"/>
      <c r="AY62" s="217"/>
      <c r="AZ62" s="217"/>
      <c r="BA62" s="217"/>
      <c r="BB62" s="217"/>
      <c r="BC62" s="217"/>
      <c r="BD62" s="217"/>
      <c r="BE62" s="217"/>
      <c r="BF62" s="217"/>
      <c r="BG62" s="217"/>
    </row>
    <row r="63" spans="1:59" ht="24.9" customHeight="1" x14ac:dyDescent="0.25">
      <c r="A63" s="104" t="s">
        <v>73</v>
      </c>
      <c r="B63" s="312" t="s">
        <v>620</v>
      </c>
      <c r="C63" s="313" t="s">
        <v>619</v>
      </c>
      <c r="D63" s="313" t="s">
        <v>553</v>
      </c>
      <c r="E63" s="314">
        <v>10003613</v>
      </c>
      <c r="F63" s="489" t="s">
        <v>500</v>
      </c>
      <c r="G63" s="490"/>
      <c r="H63" s="490"/>
      <c r="I63" s="490"/>
      <c r="J63" s="490"/>
      <c r="K63" s="490"/>
      <c r="L63" s="491"/>
      <c r="M63" s="236">
        <v>0</v>
      </c>
      <c r="N63" s="237">
        <v>66.988517531464709</v>
      </c>
      <c r="O63" s="236"/>
      <c r="P63" s="237"/>
      <c r="Q63" s="315" t="s">
        <v>24</v>
      </c>
      <c r="R63" s="316" t="s">
        <v>33</v>
      </c>
      <c r="S63" s="316"/>
      <c r="T63" s="242">
        <f t="shared" ref="T63:T70" si="13">Y63</f>
        <v>757</v>
      </c>
      <c r="U63" s="241"/>
      <c r="V63" s="242" t="e">
        <f>+U63*#REF!</f>
        <v>#REF!</v>
      </c>
      <c r="W63" s="246">
        <v>66.988517531464709</v>
      </c>
      <c r="X63" s="242">
        <f t="shared" si="1"/>
        <v>50710.307771318781</v>
      </c>
      <c r="Y63" s="231">
        <f t="shared" si="3"/>
        <v>757</v>
      </c>
      <c r="Z63" s="311">
        <v>757</v>
      </c>
    </row>
    <row r="64" spans="1:59" ht="24.9" customHeight="1" x14ac:dyDescent="0.25">
      <c r="A64" s="35" t="s">
        <v>74</v>
      </c>
      <c r="B64" s="225" t="s">
        <v>265</v>
      </c>
      <c r="C64" s="317" t="s">
        <v>421</v>
      </c>
      <c r="D64" s="313" t="s">
        <v>553</v>
      </c>
      <c r="E64" s="349">
        <v>30000309</v>
      </c>
      <c r="F64" s="489" t="s">
        <v>158</v>
      </c>
      <c r="G64" s="490"/>
      <c r="H64" s="490"/>
      <c r="I64" s="490"/>
      <c r="J64" s="490"/>
      <c r="K64" s="490"/>
      <c r="L64" s="491"/>
      <c r="M64" s="236">
        <v>0</v>
      </c>
      <c r="N64" s="237">
        <v>0</v>
      </c>
      <c r="O64" s="236"/>
      <c r="P64" s="237"/>
      <c r="Q64" s="333" t="s">
        <v>24</v>
      </c>
      <c r="R64" s="310" t="s">
        <v>32</v>
      </c>
      <c r="S64" s="310"/>
      <c r="T64" s="242">
        <f t="shared" si="13"/>
        <v>70</v>
      </c>
      <c r="U64" s="241"/>
      <c r="V64" s="242" t="e">
        <f>+U64*#REF!</f>
        <v>#REF!</v>
      </c>
      <c r="W64" s="241"/>
      <c r="X64" s="242">
        <f t="shared" si="1"/>
        <v>0</v>
      </c>
      <c r="Y64" s="231">
        <f t="shared" si="3"/>
        <v>70</v>
      </c>
      <c r="Z64" s="311">
        <v>70</v>
      </c>
    </row>
    <row r="65" spans="1:59" ht="24.9" customHeight="1" x14ac:dyDescent="0.25">
      <c r="A65" s="133" t="s">
        <v>164</v>
      </c>
      <c r="B65" s="233"/>
      <c r="C65" s="234"/>
      <c r="D65" s="234"/>
      <c r="E65" s="263"/>
      <c r="F65" s="136" t="s">
        <v>165</v>
      </c>
      <c r="G65" s="265"/>
      <c r="H65" s="265"/>
      <c r="I65" s="265"/>
      <c r="J65" s="265"/>
      <c r="K65" s="265"/>
      <c r="L65" s="266"/>
      <c r="M65" s="236">
        <v>0</v>
      </c>
      <c r="N65" s="237">
        <v>0</v>
      </c>
      <c r="O65" s="236"/>
      <c r="P65" s="237"/>
      <c r="Q65" s="264"/>
      <c r="R65" s="238"/>
      <c r="S65" s="238"/>
      <c r="T65" s="240">
        <f t="shared" si="13"/>
        <v>0</v>
      </c>
      <c r="U65" s="241"/>
      <c r="V65" s="242" t="e">
        <f>+U65*#REF!</f>
        <v>#REF!</v>
      </c>
      <c r="W65" s="240"/>
      <c r="X65" s="240">
        <f t="shared" si="1"/>
        <v>0</v>
      </c>
      <c r="Y65" s="231">
        <f t="shared" si="3"/>
        <v>0</v>
      </c>
      <c r="Z65" s="243">
        <v>0</v>
      </c>
      <c r="AB65" s="217"/>
      <c r="AC65" s="217"/>
      <c r="AD65" s="217"/>
      <c r="AE65" s="217"/>
      <c r="AF65" s="217"/>
      <c r="AG65" s="217"/>
      <c r="AH65" s="217"/>
      <c r="AI65" s="217"/>
      <c r="AJ65" s="217"/>
      <c r="AK65" s="217"/>
      <c r="AL65" s="217"/>
      <c r="AM65" s="217"/>
      <c r="AN65" s="217"/>
      <c r="AO65" s="217"/>
      <c r="AP65" s="217"/>
      <c r="AQ65" s="217"/>
      <c r="AR65" s="217"/>
      <c r="AS65" s="217"/>
      <c r="AT65" s="217"/>
      <c r="AU65" s="217"/>
      <c r="AV65" s="217"/>
      <c r="AW65" s="217"/>
      <c r="AX65" s="217"/>
      <c r="AY65" s="217"/>
      <c r="AZ65" s="217"/>
      <c r="BA65" s="217"/>
      <c r="BB65" s="217"/>
      <c r="BC65" s="217"/>
      <c r="BD65" s="217"/>
      <c r="BE65" s="217"/>
      <c r="BF65" s="217"/>
      <c r="BG65" s="217"/>
    </row>
    <row r="66" spans="1:59" ht="24.9" customHeight="1" x14ac:dyDescent="0.25">
      <c r="A66" s="140" t="s">
        <v>109</v>
      </c>
      <c r="B66" s="233"/>
      <c r="C66" s="234"/>
      <c r="D66" s="234" t="s">
        <v>554</v>
      </c>
      <c r="E66" s="267"/>
      <c r="F66" s="492" t="s">
        <v>159</v>
      </c>
      <c r="G66" s="493"/>
      <c r="H66" s="493"/>
      <c r="I66" s="493"/>
      <c r="J66" s="493"/>
      <c r="K66" s="493"/>
      <c r="L66" s="494"/>
      <c r="M66" s="236">
        <v>0</v>
      </c>
      <c r="N66" s="237">
        <v>0</v>
      </c>
      <c r="O66" s="236"/>
      <c r="P66" s="237"/>
      <c r="Q66" s="264"/>
      <c r="R66" s="238"/>
      <c r="S66" s="238"/>
      <c r="T66" s="240">
        <f t="shared" si="13"/>
        <v>0</v>
      </c>
      <c r="U66" s="241"/>
      <c r="V66" s="242">
        <f>+U66*T60</f>
        <v>0</v>
      </c>
      <c r="W66" s="240"/>
      <c r="X66" s="240">
        <f t="shared" si="1"/>
        <v>0</v>
      </c>
      <c r="Y66" s="231">
        <f t="shared" si="3"/>
        <v>0</v>
      </c>
      <c r="Z66" s="243">
        <v>0</v>
      </c>
      <c r="AB66" s="217"/>
      <c r="AC66" s="217"/>
      <c r="AD66" s="217"/>
      <c r="AE66" s="217"/>
      <c r="AF66" s="217"/>
      <c r="AG66" s="217"/>
      <c r="AH66" s="217"/>
      <c r="AI66" s="217"/>
      <c r="AJ66" s="217"/>
      <c r="AK66" s="217"/>
      <c r="AL66" s="217"/>
      <c r="AM66" s="217"/>
      <c r="AN66" s="217"/>
      <c r="AO66" s="217"/>
      <c r="AP66" s="217"/>
      <c r="AQ66" s="217"/>
      <c r="AR66" s="217"/>
      <c r="AS66" s="217"/>
      <c r="AT66" s="217"/>
      <c r="AU66" s="217"/>
      <c r="AV66" s="217"/>
      <c r="AW66" s="217"/>
      <c r="AX66" s="217"/>
      <c r="AY66" s="217"/>
      <c r="AZ66" s="217"/>
      <c r="BA66" s="217"/>
      <c r="BB66" s="217"/>
      <c r="BC66" s="217"/>
      <c r="BD66" s="217"/>
      <c r="BE66" s="217"/>
      <c r="BF66" s="217"/>
      <c r="BG66" s="217"/>
    </row>
    <row r="67" spans="1:59" ht="24.9" customHeight="1" x14ac:dyDescent="0.25">
      <c r="A67" s="104"/>
      <c r="B67" s="312" t="s">
        <v>268</v>
      </c>
      <c r="C67" s="313" t="s">
        <v>399</v>
      </c>
      <c r="D67" s="322" t="s">
        <v>554</v>
      </c>
      <c r="E67" s="105">
        <v>10000225</v>
      </c>
      <c r="F67" s="489" t="s">
        <v>162</v>
      </c>
      <c r="G67" s="490"/>
      <c r="H67" s="490"/>
      <c r="I67" s="490"/>
      <c r="J67" s="490"/>
      <c r="K67" s="490"/>
      <c r="L67" s="491"/>
      <c r="M67" s="257">
        <v>0</v>
      </c>
      <c r="N67" s="258">
        <v>64.824918629411798</v>
      </c>
      <c r="O67" s="257"/>
      <c r="P67" s="258"/>
      <c r="Q67" s="315" t="s">
        <v>24</v>
      </c>
      <c r="R67" s="316" t="s">
        <v>33</v>
      </c>
      <c r="S67" s="316"/>
      <c r="T67" s="242">
        <f t="shared" si="13"/>
        <v>654</v>
      </c>
      <c r="U67" s="167"/>
      <c r="V67" s="242">
        <f>+U67*T61</f>
        <v>0</v>
      </c>
      <c r="W67" s="246">
        <v>64.824918629411798</v>
      </c>
      <c r="X67" s="242">
        <f t="shared" si="1"/>
        <v>42395.496783635317</v>
      </c>
      <c r="Y67" s="231">
        <f t="shared" si="3"/>
        <v>654</v>
      </c>
      <c r="Z67" s="311">
        <v>654</v>
      </c>
    </row>
    <row r="68" spans="1:59" ht="24.9" customHeight="1" x14ac:dyDescent="0.25">
      <c r="A68" s="29"/>
      <c r="B68" s="225" t="s">
        <v>269</v>
      </c>
      <c r="C68" s="317" t="s">
        <v>400</v>
      </c>
      <c r="D68" s="322" t="s">
        <v>554</v>
      </c>
      <c r="E68" s="348">
        <v>10001469</v>
      </c>
      <c r="F68" s="489" t="s">
        <v>160</v>
      </c>
      <c r="G68" s="490"/>
      <c r="H68" s="490"/>
      <c r="I68" s="490"/>
      <c r="J68" s="490"/>
      <c r="K68" s="490"/>
      <c r="L68" s="491"/>
      <c r="M68" s="236">
        <v>0</v>
      </c>
      <c r="N68" s="237">
        <v>69.683461373815788</v>
      </c>
      <c r="O68" s="236"/>
      <c r="P68" s="237"/>
      <c r="Q68" s="333" t="s">
        <v>24</v>
      </c>
      <c r="R68" s="309" t="s">
        <v>33</v>
      </c>
      <c r="S68" s="309"/>
      <c r="T68" s="242">
        <f t="shared" si="13"/>
        <v>654</v>
      </c>
      <c r="U68" s="241"/>
      <c r="V68" s="242" t="e">
        <f>+U68*#REF!</f>
        <v>#REF!</v>
      </c>
      <c r="W68" s="241">
        <v>69.683461373815788</v>
      </c>
      <c r="X68" s="242">
        <f t="shared" si="1"/>
        <v>45572.983738475523</v>
      </c>
      <c r="Y68" s="231">
        <f t="shared" si="3"/>
        <v>654</v>
      </c>
      <c r="Z68" s="311">
        <v>654</v>
      </c>
    </row>
    <row r="69" spans="1:59" ht="24.9" customHeight="1" x14ac:dyDescent="0.25">
      <c r="A69" s="29"/>
      <c r="B69" s="225" t="s">
        <v>270</v>
      </c>
      <c r="C69" s="317" t="s">
        <v>401</v>
      </c>
      <c r="D69" s="322" t="s">
        <v>554</v>
      </c>
      <c r="E69" s="348">
        <v>10000229</v>
      </c>
      <c r="F69" s="489" t="s">
        <v>163</v>
      </c>
      <c r="G69" s="490"/>
      <c r="H69" s="490"/>
      <c r="I69" s="490"/>
      <c r="J69" s="490"/>
      <c r="K69" s="490"/>
      <c r="L69" s="491"/>
      <c r="M69" s="236">
        <v>0</v>
      </c>
      <c r="N69" s="237">
        <v>69.683461373815788</v>
      </c>
      <c r="O69" s="236"/>
      <c r="P69" s="237"/>
      <c r="Q69" s="333" t="s">
        <v>24</v>
      </c>
      <c r="R69" s="309" t="s">
        <v>33</v>
      </c>
      <c r="S69" s="309"/>
      <c r="T69" s="242">
        <f t="shared" si="13"/>
        <v>654</v>
      </c>
      <c r="U69" s="241"/>
      <c r="V69" s="242" t="e">
        <f>+U69*#REF!</f>
        <v>#REF!</v>
      </c>
      <c r="W69" s="241">
        <v>69.683461373815788</v>
      </c>
      <c r="X69" s="242">
        <f t="shared" si="1"/>
        <v>45572.983738475523</v>
      </c>
      <c r="Y69" s="231">
        <f t="shared" si="3"/>
        <v>654</v>
      </c>
      <c r="Z69" s="311">
        <v>654</v>
      </c>
    </row>
    <row r="70" spans="1:59" ht="24.9" customHeight="1" x14ac:dyDescent="0.25">
      <c r="A70" s="29"/>
      <c r="B70" s="225" t="s">
        <v>271</v>
      </c>
      <c r="C70" s="317" t="s">
        <v>402</v>
      </c>
      <c r="D70" s="322" t="s">
        <v>554</v>
      </c>
      <c r="E70" s="348">
        <v>10001114</v>
      </c>
      <c r="F70" s="489" t="s">
        <v>161</v>
      </c>
      <c r="G70" s="490"/>
      <c r="H70" s="490"/>
      <c r="I70" s="490"/>
      <c r="J70" s="490"/>
      <c r="K70" s="490"/>
      <c r="L70" s="491"/>
      <c r="M70" s="236">
        <v>0</v>
      </c>
      <c r="N70" s="237">
        <v>69.551219114367328</v>
      </c>
      <c r="O70" s="236"/>
      <c r="P70" s="237"/>
      <c r="Q70" s="333" t="s">
        <v>24</v>
      </c>
      <c r="R70" s="309" t="s">
        <v>33</v>
      </c>
      <c r="S70" s="309"/>
      <c r="T70" s="242">
        <f t="shared" si="13"/>
        <v>654</v>
      </c>
      <c r="U70" s="246"/>
      <c r="V70" s="242" t="e">
        <f>+U70*#REF!</f>
        <v>#REF!</v>
      </c>
      <c r="W70" s="241">
        <v>69.551219114367328</v>
      </c>
      <c r="X70" s="242">
        <f t="shared" si="1"/>
        <v>45486.497300796233</v>
      </c>
      <c r="Y70" s="231">
        <f t="shared" si="3"/>
        <v>654</v>
      </c>
      <c r="Z70" s="311">
        <v>654</v>
      </c>
    </row>
    <row r="71" spans="1:59" ht="24.9" customHeight="1" x14ac:dyDescent="0.25">
      <c r="A71" s="29"/>
      <c r="B71" s="225"/>
      <c r="C71" s="317"/>
      <c r="D71" s="317"/>
      <c r="E71" s="324"/>
      <c r="F71" s="405" t="s">
        <v>59</v>
      </c>
      <c r="G71" s="406"/>
      <c r="H71" s="406"/>
      <c r="I71" s="406"/>
      <c r="J71" s="406"/>
      <c r="K71" s="406"/>
      <c r="L71" s="407"/>
      <c r="M71" s="236">
        <v>0</v>
      </c>
      <c r="N71" s="237">
        <v>0</v>
      </c>
      <c r="O71" s="236"/>
      <c r="P71" s="237"/>
      <c r="Q71" s="333"/>
      <c r="R71" s="309"/>
      <c r="S71" s="309"/>
      <c r="T71" s="242">
        <f t="shared" ref="T71:T74" si="14">Y71</f>
        <v>0</v>
      </c>
      <c r="U71" s="241"/>
      <c r="V71" s="242" t="e">
        <f>+U71*#REF!</f>
        <v>#REF!</v>
      </c>
      <c r="W71" s="241"/>
      <c r="X71" s="242">
        <f t="shared" si="1"/>
        <v>0</v>
      </c>
      <c r="Y71" s="231">
        <f t="shared" si="3"/>
        <v>0</v>
      </c>
      <c r="Z71" s="311">
        <v>0</v>
      </c>
      <c r="AB71" s="217"/>
      <c r="AC71" s="217"/>
      <c r="AD71" s="217"/>
      <c r="AE71" s="217"/>
      <c r="AF71" s="217"/>
      <c r="AG71" s="217"/>
      <c r="AH71" s="217"/>
      <c r="AI71" s="217"/>
      <c r="AJ71" s="217"/>
      <c r="AK71" s="217"/>
      <c r="AL71" s="217"/>
      <c r="AM71" s="217"/>
      <c r="AN71" s="217"/>
      <c r="AO71" s="217"/>
      <c r="AP71" s="217"/>
      <c r="AQ71" s="217"/>
      <c r="AR71" s="217"/>
      <c r="AS71" s="217"/>
      <c r="AT71" s="217"/>
      <c r="AU71" s="217"/>
      <c r="AV71" s="217"/>
      <c r="AW71" s="217"/>
      <c r="AX71" s="217"/>
      <c r="AY71" s="217"/>
      <c r="AZ71" s="217"/>
      <c r="BA71" s="217"/>
      <c r="BB71" s="217"/>
      <c r="BC71" s="217"/>
      <c r="BD71" s="217"/>
      <c r="BE71" s="217"/>
      <c r="BF71" s="217"/>
      <c r="BG71" s="217"/>
    </row>
    <row r="72" spans="1:59" ht="24.9" customHeight="1" x14ac:dyDescent="0.25">
      <c r="A72" s="232" t="s">
        <v>1</v>
      </c>
      <c r="B72" s="233"/>
      <c r="C72" s="234"/>
      <c r="D72" s="234"/>
      <c r="E72" s="245"/>
      <c r="F72" s="402" t="s">
        <v>6</v>
      </c>
      <c r="G72" s="403"/>
      <c r="H72" s="403"/>
      <c r="I72" s="403"/>
      <c r="J72" s="403"/>
      <c r="K72" s="403"/>
      <c r="L72" s="404"/>
      <c r="M72" s="236">
        <v>0</v>
      </c>
      <c r="N72" s="237">
        <v>0</v>
      </c>
      <c r="O72" s="236"/>
      <c r="P72" s="237"/>
      <c r="Q72" s="239"/>
      <c r="R72" s="239"/>
      <c r="S72" s="239"/>
      <c r="T72" s="240">
        <f t="shared" si="14"/>
        <v>0</v>
      </c>
      <c r="U72" s="246"/>
      <c r="V72" s="242" t="e">
        <f>+U72*#REF!</f>
        <v>#REF!</v>
      </c>
      <c r="W72" s="240"/>
      <c r="X72" s="240">
        <f t="shared" ref="X72:X135" si="15">+W72*T72</f>
        <v>0</v>
      </c>
      <c r="Y72" s="231">
        <f t="shared" si="3"/>
        <v>0</v>
      </c>
      <c r="Z72" s="243">
        <v>0</v>
      </c>
      <c r="AB72" s="217"/>
      <c r="AC72" s="217"/>
      <c r="AD72" s="217"/>
      <c r="AE72" s="217"/>
      <c r="AF72" s="217"/>
      <c r="AG72" s="217"/>
      <c r="AH72" s="217"/>
      <c r="AI72" s="217"/>
      <c r="AJ72" s="217"/>
      <c r="AK72" s="217"/>
      <c r="AL72" s="217"/>
      <c r="AM72" s="217"/>
      <c r="AN72" s="217"/>
      <c r="AO72" s="217"/>
      <c r="AP72" s="217"/>
      <c r="AQ72" s="217"/>
      <c r="AR72" s="217"/>
      <c r="AS72" s="217"/>
      <c r="AT72" s="217"/>
      <c r="AU72" s="217"/>
      <c r="AV72" s="217"/>
      <c r="AW72" s="217"/>
      <c r="AX72" s="217"/>
      <c r="AY72" s="217"/>
      <c r="AZ72" s="217"/>
      <c r="BA72" s="217"/>
      <c r="BB72" s="217"/>
      <c r="BC72" s="217"/>
      <c r="BD72" s="217"/>
      <c r="BE72" s="217"/>
      <c r="BF72" s="217"/>
      <c r="BG72" s="217"/>
    </row>
    <row r="73" spans="1:59" ht="24.9" customHeight="1" x14ac:dyDescent="0.25">
      <c r="A73" s="320"/>
      <c r="B73" s="312"/>
      <c r="C73" s="313" t="s">
        <v>321</v>
      </c>
      <c r="D73" s="322" t="s">
        <v>555</v>
      </c>
      <c r="E73" s="323">
        <v>10000282</v>
      </c>
      <c r="F73" s="364" t="s">
        <v>75</v>
      </c>
      <c r="G73" s="339">
        <v>1</v>
      </c>
      <c r="H73" s="340" t="s">
        <v>0</v>
      </c>
      <c r="I73" s="341">
        <v>745</v>
      </c>
      <c r="J73" s="340" t="s">
        <v>29</v>
      </c>
      <c r="K73" s="340"/>
      <c r="L73" s="342">
        <f t="shared" ref="L73:L95" si="16">IF(G73="","",G73*I73)</f>
        <v>745</v>
      </c>
      <c r="M73" s="236">
        <v>0</v>
      </c>
      <c r="N73" s="237">
        <f>T73*L73</f>
        <v>0</v>
      </c>
      <c r="O73" s="236"/>
      <c r="P73" s="237"/>
      <c r="Q73" s="325"/>
      <c r="R73" s="325"/>
      <c r="S73" s="325"/>
      <c r="T73" s="242">
        <f t="shared" si="14"/>
        <v>0</v>
      </c>
      <c r="U73" s="241"/>
      <c r="V73" s="242" t="e">
        <f>+U73*#REF!</f>
        <v>#REF!</v>
      </c>
      <c r="W73" s="246">
        <v>8.5727999999999991</v>
      </c>
      <c r="X73" s="242">
        <f>+W73*N73</f>
        <v>0</v>
      </c>
      <c r="Y73" s="231">
        <f t="shared" si="3"/>
        <v>0</v>
      </c>
      <c r="Z73" s="311"/>
    </row>
    <row r="74" spans="1:59" ht="24.9" customHeight="1" x14ac:dyDescent="0.25">
      <c r="A74" s="301"/>
      <c r="B74" s="225"/>
      <c r="C74" s="317" t="s">
        <v>322</v>
      </c>
      <c r="D74" s="322" t="s">
        <v>555</v>
      </c>
      <c r="E74" s="319">
        <v>10000284</v>
      </c>
      <c r="F74" s="365" t="s">
        <v>76</v>
      </c>
      <c r="G74" s="305">
        <v>1</v>
      </c>
      <c r="H74" s="306" t="s">
        <v>0</v>
      </c>
      <c r="I74" s="307">
        <v>910</v>
      </c>
      <c r="J74" s="306" t="s">
        <v>29</v>
      </c>
      <c r="K74" s="306"/>
      <c r="L74" s="308">
        <f t="shared" si="16"/>
        <v>910</v>
      </c>
      <c r="M74" s="236">
        <v>0</v>
      </c>
      <c r="N74" s="237">
        <f t="shared" ref="N74:N95" si="17">T74*L74</f>
        <v>0</v>
      </c>
      <c r="O74" s="236"/>
      <c r="P74" s="237"/>
      <c r="Q74" s="310"/>
      <c r="R74" s="310"/>
      <c r="S74" s="310"/>
      <c r="T74" s="242">
        <f t="shared" si="14"/>
        <v>0</v>
      </c>
      <c r="U74" s="241"/>
      <c r="V74" s="242" t="e">
        <f>+U74*#REF!</f>
        <v>#REF!</v>
      </c>
      <c r="W74" s="241">
        <v>8.5727999999999991</v>
      </c>
      <c r="X74" s="242">
        <f t="shared" ref="X74:X95" si="18">+W74*N74</f>
        <v>0</v>
      </c>
      <c r="Y74" s="231">
        <f t="shared" si="3"/>
        <v>0</v>
      </c>
      <c r="Z74" s="311"/>
    </row>
    <row r="75" spans="1:59" ht="24.9" customHeight="1" x14ac:dyDescent="0.25">
      <c r="A75" s="301"/>
      <c r="B75" s="225"/>
      <c r="C75" s="317" t="s">
        <v>323</v>
      </c>
      <c r="D75" s="322" t="s">
        <v>555</v>
      </c>
      <c r="E75" s="319">
        <v>10000286</v>
      </c>
      <c r="F75" s="365" t="s">
        <v>77</v>
      </c>
      <c r="G75" s="305">
        <v>1</v>
      </c>
      <c r="H75" s="306" t="s">
        <v>0</v>
      </c>
      <c r="I75" s="307">
        <v>1125</v>
      </c>
      <c r="J75" s="306" t="s">
        <v>29</v>
      </c>
      <c r="K75" s="306"/>
      <c r="L75" s="308">
        <f t="shared" si="16"/>
        <v>1125</v>
      </c>
      <c r="M75" s="236">
        <v>0</v>
      </c>
      <c r="N75" s="237">
        <f t="shared" si="17"/>
        <v>0</v>
      </c>
      <c r="O75" s="236"/>
      <c r="P75" s="237"/>
      <c r="Q75" s="310"/>
      <c r="R75" s="310"/>
      <c r="S75" s="310"/>
      <c r="T75" s="242">
        <f t="shared" ref="T75:T102" si="19">Y75</f>
        <v>0</v>
      </c>
      <c r="U75" s="241"/>
      <c r="V75" s="242" t="e">
        <f>+U75*#REF!</f>
        <v>#REF!</v>
      </c>
      <c r="W75" s="241">
        <v>8.5727999999999991</v>
      </c>
      <c r="X75" s="242">
        <f t="shared" si="18"/>
        <v>0</v>
      </c>
      <c r="Y75" s="231">
        <f t="shared" ref="Y75:Y138" si="20">Z75</f>
        <v>0</v>
      </c>
      <c r="Z75" s="311"/>
    </row>
    <row r="76" spans="1:59" ht="24.9" customHeight="1" x14ac:dyDescent="0.25">
      <c r="A76" s="301"/>
      <c r="B76" s="225"/>
      <c r="C76" s="317" t="s">
        <v>324</v>
      </c>
      <c r="D76" s="322" t="s">
        <v>555</v>
      </c>
      <c r="E76" s="319">
        <v>10000287</v>
      </c>
      <c r="F76" s="365" t="s">
        <v>42</v>
      </c>
      <c r="G76" s="305">
        <v>1</v>
      </c>
      <c r="H76" s="306" t="s">
        <v>0</v>
      </c>
      <c r="I76" s="307">
        <v>1510</v>
      </c>
      <c r="J76" s="306" t="s">
        <v>29</v>
      </c>
      <c r="K76" s="306"/>
      <c r="L76" s="308">
        <f t="shared" si="16"/>
        <v>1510</v>
      </c>
      <c r="M76" s="236">
        <v>0</v>
      </c>
      <c r="N76" s="237">
        <f t="shared" si="17"/>
        <v>0</v>
      </c>
      <c r="O76" s="236"/>
      <c r="P76" s="237"/>
      <c r="Q76" s="310"/>
      <c r="R76" s="310"/>
      <c r="S76" s="310"/>
      <c r="T76" s="242">
        <f t="shared" si="19"/>
        <v>0</v>
      </c>
      <c r="U76" s="241"/>
      <c r="V76" s="242">
        <f>+U76*T71</f>
        <v>0</v>
      </c>
      <c r="W76" s="241">
        <v>8.5727999999999991</v>
      </c>
      <c r="X76" s="242">
        <f t="shared" si="18"/>
        <v>0</v>
      </c>
      <c r="Y76" s="231">
        <f t="shared" si="20"/>
        <v>0</v>
      </c>
      <c r="Z76" s="363"/>
    </row>
    <row r="77" spans="1:59" ht="24.9" customHeight="1" x14ac:dyDescent="0.25">
      <c r="A77" s="301"/>
      <c r="B77" s="225"/>
      <c r="C77" s="317" t="s">
        <v>325</v>
      </c>
      <c r="D77" s="322" t="s">
        <v>555</v>
      </c>
      <c r="E77" s="319">
        <v>10000289</v>
      </c>
      <c r="F77" s="365" t="s">
        <v>2</v>
      </c>
      <c r="G77" s="305">
        <v>1</v>
      </c>
      <c r="H77" s="306" t="s">
        <v>0</v>
      </c>
      <c r="I77" s="307">
        <v>1540</v>
      </c>
      <c r="J77" s="306" t="s">
        <v>29</v>
      </c>
      <c r="K77" s="306"/>
      <c r="L77" s="308">
        <f t="shared" si="16"/>
        <v>1540</v>
      </c>
      <c r="M77" s="236">
        <v>0</v>
      </c>
      <c r="N77" s="237">
        <f t="shared" si="17"/>
        <v>0</v>
      </c>
      <c r="O77" s="236"/>
      <c r="P77" s="237"/>
      <c r="Q77" s="310"/>
      <c r="R77" s="310"/>
      <c r="S77" s="310"/>
      <c r="T77" s="242">
        <f t="shared" si="19"/>
        <v>0</v>
      </c>
      <c r="U77" s="241"/>
      <c r="V77" s="242" t="e">
        <f>+U77*#REF!</f>
        <v>#REF!</v>
      </c>
      <c r="W77" s="241">
        <v>8.5727999999999991</v>
      </c>
      <c r="X77" s="242">
        <f t="shared" si="18"/>
        <v>0</v>
      </c>
      <c r="Y77" s="231">
        <f t="shared" si="20"/>
        <v>0</v>
      </c>
      <c r="Z77" s="311"/>
    </row>
    <row r="78" spans="1:59" ht="24.9" customHeight="1" x14ac:dyDescent="0.25">
      <c r="A78" s="301"/>
      <c r="B78" s="225"/>
      <c r="C78" s="317" t="s">
        <v>326</v>
      </c>
      <c r="D78" s="322" t="s">
        <v>555</v>
      </c>
      <c r="E78" s="319">
        <v>10000290</v>
      </c>
      <c r="F78" s="365" t="s">
        <v>78</v>
      </c>
      <c r="G78" s="305">
        <v>1</v>
      </c>
      <c r="H78" s="306" t="s">
        <v>0</v>
      </c>
      <c r="I78" s="307">
        <v>1880</v>
      </c>
      <c r="J78" s="306" t="s">
        <v>29</v>
      </c>
      <c r="K78" s="306"/>
      <c r="L78" s="308">
        <f t="shared" si="16"/>
        <v>1880</v>
      </c>
      <c r="M78" s="236">
        <v>0</v>
      </c>
      <c r="N78" s="237">
        <f t="shared" si="17"/>
        <v>0</v>
      </c>
      <c r="O78" s="236"/>
      <c r="P78" s="237"/>
      <c r="Q78" s="310"/>
      <c r="R78" s="310"/>
      <c r="S78" s="310"/>
      <c r="T78" s="242">
        <f t="shared" si="19"/>
        <v>0</v>
      </c>
      <c r="U78" s="269"/>
      <c r="V78" s="242" t="e">
        <f>+U78*#REF!</f>
        <v>#REF!</v>
      </c>
      <c r="W78" s="241">
        <v>8.5727999999999991</v>
      </c>
      <c r="X78" s="242">
        <f t="shared" si="18"/>
        <v>0</v>
      </c>
      <c r="Y78" s="231">
        <f t="shared" si="20"/>
        <v>0</v>
      </c>
      <c r="Z78" s="363"/>
    </row>
    <row r="79" spans="1:59" ht="24.9" customHeight="1" x14ac:dyDescent="0.25">
      <c r="A79" s="301"/>
      <c r="B79" s="225"/>
      <c r="C79" s="317" t="s">
        <v>327</v>
      </c>
      <c r="D79" s="322" t="s">
        <v>555</v>
      </c>
      <c r="E79" s="319">
        <v>10000291</v>
      </c>
      <c r="F79" s="365" t="s">
        <v>85</v>
      </c>
      <c r="G79" s="305">
        <v>1</v>
      </c>
      <c r="H79" s="306" t="s">
        <v>0</v>
      </c>
      <c r="I79" s="307">
        <v>1910</v>
      </c>
      <c r="J79" s="306" t="s">
        <v>29</v>
      </c>
      <c r="K79" s="306"/>
      <c r="L79" s="308">
        <f t="shared" si="16"/>
        <v>1910</v>
      </c>
      <c r="M79" s="236">
        <v>0</v>
      </c>
      <c r="N79" s="237">
        <f t="shared" si="17"/>
        <v>0</v>
      </c>
      <c r="O79" s="236"/>
      <c r="P79" s="237"/>
      <c r="Q79" s="310"/>
      <c r="R79" s="310"/>
      <c r="S79" s="310"/>
      <c r="T79" s="242">
        <f t="shared" si="19"/>
        <v>0</v>
      </c>
      <c r="U79" s="270"/>
      <c r="V79" s="242" t="e">
        <f>+U79*#REF!</f>
        <v>#REF!</v>
      </c>
      <c r="W79" s="241">
        <v>8.5727999999999991</v>
      </c>
      <c r="X79" s="242">
        <f t="shared" si="18"/>
        <v>0</v>
      </c>
      <c r="Y79" s="231">
        <f t="shared" si="20"/>
        <v>0</v>
      </c>
      <c r="Z79" s="363"/>
    </row>
    <row r="80" spans="1:59" ht="24.9" customHeight="1" x14ac:dyDescent="0.25">
      <c r="A80" s="301"/>
      <c r="B80" s="225"/>
      <c r="C80" s="317" t="s">
        <v>328</v>
      </c>
      <c r="D80" s="322" t="s">
        <v>555</v>
      </c>
      <c r="E80" s="319">
        <v>10000292</v>
      </c>
      <c r="F80" s="365" t="s">
        <v>5</v>
      </c>
      <c r="G80" s="305">
        <v>1</v>
      </c>
      <c r="H80" s="306" t="s">
        <v>0</v>
      </c>
      <c r="I80" s="307">
        <v>1930</v>
      </c>
      <c r="J80" s="306" t="s">
        <v>29</v>
      </c>
      <c r="K80" s="306"/>
      <c r="L80" s="308">
        <f t="shared" si="16"/>
        <v>1930</v>
      </c>
      <c r="M80" s="236">
        <v>0</v>
      </c>
      <c r="N80" s="237">
        <f t="shared" si="17"/>
        <v>0</v>
      </c>
      <c r="O80" s="236"/>
      <c r="P80" s="237"/>
      <c r="Q80" s="310"/>
      <c r="R80" s="310"/>
      <c r="S80" s="310"/>
      <c r="T80" s="242">
        <f t="shared" si="19"/>
        <v>0</v>
      </c>
      <c r="U80" s="270"/>
      <c r="V80" s="242" t="e">
        <f>+U80*#REF!</f>
        <v>#REF!</v>
      </c>
      <c r="W80" s="241">
        <v>8.5727999999999991</v>
      </c>
      <c r="X80" s="242">
        <f t="shared" si="18"/>
        <v>0</v>
      </c>
      <c r="Y80" s="231">
        <f t="shared" si="20"/>
        <v>0</v>
      </c>
      <c r="Z80" s="311"/>
    </row>
    <row r="81" spans="1:26" ht="24.9" customHeight="1" x14ac:dyDescent="0.25">
      <c r="A81" s="301"/>
      <c r="B81" s="225"/>
      <c r="C81" s="317" t="s">
        <v>329</v>
      </c>
      <c r="D81" s="322" t="s">
        <v>555</v>
      </c>
      <c r="E81" s="319">
        <v>10000293</v>
      </c>
      <c r="F81" s="365" t="s">
        <v>318</v>
      </c>
      <c r="G81" s="305">
        <v>1</v>
      </c>
      <c r="H81" s="306" t="s">
        <v>0</v>
      </c>
      <c r="I81" s="307">
        <v>1960</v>
      </c>
      <c r="J81" s="306" t="s">
        <v>29</v>
      </c>
      <c r="K81" s="306"/>
      <c r="L81" s="308">
        <f>IF(G81="","",G81*I81)</f>
        <v>1960</v>
      </c>
      <c r="M81" s="236">
        <v>0</v>
      </c>
      <c r="N81" s="237">
        <f t="shared" si="17"/>
        <v>0</v>
      </c>
      <c r="O81" s="236"/>
      <c r="P81" s="237"/>
      <c r="Q81" s="310"/>
      <c r="R81" s="310"/>
      <c r="S81" s="310"/>
      <c r="T81" s="242">
        <f t="shared" si="19"/>
        <v>0</v>
      </c>
      <c r="U81" s="270"/>
      <c r="V81" s="242" t="e">
        <f>+U81*#REF!</f>
        <v>#REF!</v>
      </c>
      <c r="W81" s="241">
        <v>8.5727999999999991</v>
      </c>
      <c r="X81" s="242">
        <f t="shared" si="18"/>
        <v>0</v>
      </c>
      <c r="Y81" s="231">
        <f t="shared" si="20"/>
        <v>0</v>
      </c>
      <c r="Z81" s="311"/>
    </row>
    <row r="82" spans="1:26" ht="24.9" customHeight="1" x14ac:dyDescent="0.25">
      <c r="A82" s="301"/>
      <c r="B82" s="225"/>
      <c r="C82" s="317" t="s">
        <v>330</v>
      </c>
      <c r="D82" s="322" t="s">
        <v>555</v>
      </c>
      <c r="E82" s="319">
        <v>10000310</v>
      </c>
      <c r="F82" s="365" t="s">
        <v>3</v>
      </c>
      <c r="G82" s="305">
        <v>1</v>
      </c>
      <c r="H82" s="306" t="s">
        <v>0</v>
      </c>
      <c r="I82" s="307">
        <v>1200</v>
      </c>
      <c r="J82" s="306" t="s">
        <v>29</v>
      </c>
      <c r="K82" s="306"/>
      <c r="L82" s="308">
        <f t="shared" si="16"/>
        <v>1200</v>
      </c>
      <c r="M82" s="236">
        <v>0</v>
      </c>
      <c r="N82" s="237">
        <f t="shared" si="17"/>
        <v>0</v>
      </c>
      <c r="O82" s="236"/>
      <c r="P82" s="237"/>
      <c r="Q82" s="310"/>
      <c r="R82" s="310"/>
      <c r="S82" s="310"/>
      <c r="T82" s="242">
        <f t="shared" si="19"/>
        <v>0</v>
      </c>
      <c r="U82" s="241"/>
      <c r="V82" s="242" t="e">
        <f>+U82*#REF!</f>
        <v>#REF!</v>
      </c>
      <c r="W82" s="241">
        <v>8.5727999999999991</v>
      </c>
      <c r="X82" s="242">
        <f t="shared" si="18"/>
        <v>0</v>
      </c>
      <c r="Y82" s="231">
        <f t="shared" si="20"/>
        <v>0</v>
      </c>
      <c r="Z82" s="311"/>
    </row>
    <row r="83" spans="1:26" ht="24.9" customHeight="1" x14ac:dyDescent="0.25">
      <c r="A83" s="301"/>
      <c r="B83" s="225"/>
      <c r="C83" s="317" t="s">
        <v>331</v>
      </c>
      <c r="D83" s="322" t="s">
        <v>555</v>
      </c>
      <c r="E83" s="319">
        <v>10000313</v>
      </c>
      <c r="F83" s="365" t="s">
        <v>49</v>
      </c>
      <c r="G83" s="305">
        <v>1</v>
      </c>
      <c r="H83" s="306" t="s">
        <v>0</v>
      </c>
      <c r="I83" s="307">
        <v>1590</v>
      </c>
      <c r="J83" s="306" t="s">
        <v>29</v>
      </c>
      <c r="K83" s="306"/>
      <c r="L83" s="308">
        <f t="shared" si="16"/>
        <v>1590</v>
      </c>
      <c r="M83" s="271">
        <v>0</v>
      </c>
      <c r="N83" s="237">
        <f t="shared" si="17"/>
        <v>0</v>
      </c>
      <c r="O83" s="271"/>
      <c r="P83" s="272"/>
      <c r="Q83" s="310"/>
      <c r="R83" s="310"/>
      <c r="S83" s="310"/>
      <c r="T83" s="242">
        <f t="shared" si="19"/>
        <v>0</v>
      </c>
      <c r="U83" s="259"/>
      <c r="V83" s="242" t="e">
        <f>+U83*#REF!</f>
        <v>#REF!</v>
      </c>
      <c r="W83" s="241">
        <v>8.5727999999999991</v>
      </c>
      <c r="X83" s="242">
        <f t="shared" si="18"/>
        <v>0</v>
      </c>
      <c r="Y83" s="231">
        <f t="shared" si="20"/>
        <v>0</v>
      </c>
      <c r="Z83" s="311"/>
    </row>
    <row r="84" spans="1:26" ht="24.9" customHeight="1" x14ac:dyDescent="0.25">
      <c r="A84" s="301"/>
      <c r="B84" s="225"/>
      <c r="C84" s="317" t="s">
        <v>332</v>
      </c>
      <c r="D84" s="322" t="s">
        <v>555</v>
      </c>
      <c r="E84" s="319">
        <v>10000315</v>
      </c>
      <c r="F84" s="365" t="s">
        <v>50</v>
      </c>
      <c r="G84" s="305">
        <v>1</v>
      </c>
      <c r="H84" s="306" t="s">
        <v>0</v>
      </c>
      <c r="I84" s="307">
        <v>1640</v>
      </c>
      <c r="J84" s="306" t="s">
        <v>29</v>
      </c>
      <c r="K84" s="306"/>
      <c r="L84" s="308">
        <f t="shared" si="16"/>
        <v>1640</v>
      </c>
      <c r="M84" s="236">
        <v>0</v>
      </c>
      <c r="N84" s="237">
        <f t="shared" si="17"/>
        <v>0</v>
      </c>
      <c r="O84" s="236"/>
      <c r="P84" s="237"/>
      <c r="Q84" s="310"/>
      <c r="R84" s="310"/>
      <c r="S84" s="310"/>
      <c r="T84" s="242">
        <f t="shared" si="19"/>
        <v>0</v>
      </c>
      <c r="U84" s="241"/>
      <c r="V84" s="242" t="e">
        <f>+U84*#REF!</f>
        <v>#REF!</v>
      </c>
      <c r="W84" s="241">
        <v>8.5727999999999991</v>
      </c>
      <c r="X84" s="242">
        <f t="shared" si="18"/>
        <v>0</v>
      </c>
      <c r="Y84" s="231">
        <f t="shared" si="20"/>
        <v>0</v>
      </c>
      <c r="Z84" s="363"/>
    </row>
    <row r="85" spans="1:26" ht="24.9" customHeight="1" x14ac:dyDescent="0.25">
      <c r="A85" s="301"/>
      <c r="B85" s="225"/>
      <c r="C85" s="317" t="s">
        <v>333</v>
      </c>
      <c r="D85" s="322" t="s">
        <v>555</v>
      </c>
      <c r="E85" s="319">
        <v>10000317</v>
      </c>
      <c r="F85" s="365" t="s">
        <v>51</v>
      </c>
      <c r="G85" s="305">
        <v>1</v>
      </c>
      <c r="H85" s="306" t="s">
        <v>0</v>
      </c>
      <c r="I85" s="307">
        <v>2010</v>
      </c>
      <c r="J85" s="306" t="s">
        <v>29</v>
      </c>
      <c r="K85" s="306"/>
      <c r="L85" s="308">
        <f t="shared" si="16"/>
        <v>2010</v>
      </c>
      <c r="M85" s="236">
        <v>0</v>
      </c>
      <c r="N85" s="237">
        <f t="shared" si="17"/>
        <v>0</v>
      </c>
      <c r="O85" s="236"/>
      <c r="P85" s="237"/>
      <c r="Q85" s="310"/>
      <c r="R85" s="310"/>
      <c r="S85" s="310"/>
      <c r="T85" s="242">
        <f t="shared" si="19"/>
        <v>0</v>
      </c>
      <c r="U85" s="241"/>
      <c r="V85" s="242" t="e">
        <f>+U85*#REF!</f>
        <v>#REF!</v>
      </c>
      <c r="W85" s="241">
        <v>8.5727999999999991</v>
      </c>
      <c r="X85" s="242">
        <f t="shared" si="18"/>
        <v>0</v>
      </c>
      <c r="Y85" s="231">
        <f t="shared" si="20"/>
        <v>0</v>
      </c>
      <c r="Z85" s="363"/>
    </row>
    <row r="86" spans="1:26" ht="24.9" customHeight="1" x14ac:dyDescent="0.25">
      <c r="A86" s="301"/>
      <c r="B86" s="225"/>
      <c r="C86" s="317" t="s">
        <v>334</v>
      </c>
      <c r="D86" s="322" t="s">
        <v>555</v>
      </c>
      <c r="E86" s="319">
        <v>10000320</v>
      </c>
      <c r="F86" s="365" t="s">
        <v>79</v>
      </c>
      <c r="G86" s="305">
        <v>1</v>
      </c>
      <c r="H86" s="306" t="s">
        <v>0</v>
      </c>
      <c r="I86" s="307">
        <v>2100</v>
      </c>
      <c r="J86" s="306" t="s">
        <v>29</v>
      </c>
      <c r="K86" s="306"/>
      <c r="L86" s="308">
        <f t="shared" si="16"/>
        <v>2100</v>
      </c>
      <c r="M86" s="236">
        <v>0</v>
      </c>
      <c r="N86" s="237">
        <f t="shared" si="17"/>
        <v>0</v>
      </c>
      <c r="O86" s="236"/>
      <c r="P86" s="237"/>
      <c r="Q86" s="310"/>
      <c r="R86" s="310"/>
      <c r="S86" s="310"/>
      <c r="T86" s="242">
        <f t="shared" si="19"/>
        <v>0</v>
      </c>
      <c r="U86" s="241"/>
      <c r="V86" s="242" t="e">
        <f>+U86*#REF!</f>
        <v>#REF!</v>
      </c>
      <c r="W86" s="241">
        <v>8.5727999999999991</v>
      </c>
      <c r="X86" s="242">
        <f t="shared" si="18"/>
        <v>0</v>
      </c>
      <c r="Y86" s="231">
        <f t="shared" si="20"/>
        <v>0</v>
      </c>
      <c r="Z86" s="363"/>
    </row>
    <row r="87" spans="1:26" ht="24.9" customHeight="1" x14ac:dyDescent="0.25">
      <c r="A87" s="301"/>
      <c r="B87" s="225"/>
      <c r="C87" s="317" t="s">
        <v>335</v>
      </c>
      <c r="D87" s="322" t="s">
        <v>555</v>
      </c>
      <c r="E87" s="319">
        <v>10000322</v>
      </c>
      <c r="F87" s="365" t="s">
        <v>88</v>
      </c>
      <c r="G87" s="305">
        <v>1</v>
      </c>
      <c r="H87" s="306" t="s">
        <v>0</v>
      </c>
      <c r="I87" s="307">
        <v>2140</v>
      </c>
      <c r="J87" s="306" t="s">
        <v>29</v>
      </c>
      <c r="K87" s="306"/>
      <c r="L87" s="308">
        <f t="shared" si="16"/>
        <v>2140</v>
      </c>
      <c r="M87" s="236">
        <v>0</v>
      </c>
      <c r="N87" s="237">
        <f t="shared" si="17"/>
        <v>0</v>
      </c>
      <c r="O87" s="236"/>
      <c r="P87" s="237"/>
      <c r="Q87" s="310"/>
      <c r="R87" s="310"/>
      <c r="S87" s="310"/>
      <c r="T87" s="242">
        <f t="shared" si="19"/>
        <v>0</v>
      </c>
      <c r="U87" s="241"/>
      <c r="V87" s="242" t="e">
        <f>+U87*#REF!</f>
        <v>#REF!</v>
      </c>
      <c r="W87" s="241">
        <v>8.5727999999999991</v>
      </c>
      <c r="X87" s="242">
        <f t="shared" si="18"/>
        <v>0</v>
      </c>
      <c r="Y87" s="231">
        <f t="shared" si="20"/>
        <v>0</v>
      </c>
      <c r="Z87" s="363"/>
    </row>
    <row r="88" spans="1:26" ht="24.9" customHeight="1" x14ac:dyDescent="0.25">
      <c r="A88" s="301"/>
      <c r="B88" s="225"/>
      <c r="C88" s="302" t="s">
        <v>336</v>
      </c>
      <c r="D88" s="322" t="s">
        <v>555</v>
      </c>
      <c r="E88" s="319">
        <v>10000325</v>
      </c>
      <c r="F88" s="365" t="s">
        <v>53</v>
      </c>
      <c r="G88" s="305">
        <v>1</v>
      </c>
      <c r="H88" s="306" t="s">
        <v>0</v>
      </c>
      <c r="I88" s="307">
        <v>2580</v>
      </c>
      <c r="J88" s="306" t="s">
        <v>29</v>
      </c>
      <c r="K88" s="306"/>
      <c r="L88" s="308">
        <f t="shared" si="16"/>
        <v>2580</v>
      </c>
      <c r="M88" s="236">
        <v>0</v>
      </c>
      <c r="N88" s="237">
        <f t="shared" si="17"/>
        <v>0</v>
      </c>
      <c r="O88" s="236"/>
      <c r="P88" s="237"/>
      <c r="Q88" s="310"/>
      <c r="R88" s="310"/>
      <c r="S88" s="310"/>
      <c r="T88" s="242">
        <f t="shared" si="19"/>
        <v>0</v>
      </c>
      <c r="U88" s="241"/>
      <c r="V88" s="242" t="e">
        <f>+U88*#REF!</f>
        <v>#REF!</v>
      </c>
      <c r="W88" s="241">
        <v>8.5727999999999991</v>
      </c>
      <c r="X88" s="242">
        <f t="shared" si="18"/>
        <v>0</v>
      </c>
      <c r="Y88" s="231">
        <f t="shared" si="20"/>
        <v>0</v>
      </c>
      <c r="Z88" s="363"/>
    </row>
    <row r="89" spans="1:26" ht="24.9" customHeight="1" x14ac:dyDescent="0.25">
      <c r="A89" s="301"/>
      <c r="B89" s="225"/>
      <c r="C89" s="302" t="s">
        <v>423</v>
      </c>
      <c r="D89" s="322" t="s">
        <v>555</v>
      </c>
      <c r="E89" s="319">
        <v>10000327</v>
      </c>
      <c r="F89" s="365" t="s">
        <v>63</v>
      </c>
      <c r="G89" s="305">
        <v>1</v>
      </c>
      <c r="H89" s="306" t="s">
        <v>0</v>
      </c>
      <c r="I89" s="307">
        <v>2630</v>
      </c>
      <c r="J89" s="306" t="s">
        <v>29</v>
      </c>
      <c r="K89" s="306"/>
      <c r="L89" s="308">
        <f t="shared" si="16"/>
        <v>2630</v>
      </c>
      <c r="M89" s="236">
        <v>0</v>
      </c>
      <c r="N89" s="237">
        <f t="shared" si="17"/>
        <v>0</v>
      </c>
      <c r="O89" s="236"/>
      <c r="P89" s="237"/>
      <c r="Q89" s="310"/>
      <c r="R89" s="310"/>
      <c r="S89" s="310"/>
      <c r="T89" s="242">
        <f t="shared" si="19"/>
        <v>0</v>
      </c>
      <c r="U89" s="241"/>
      <c r="V89" s="242" t="e">
        <f>+U89*#REF!</f>
        <v>#REF!</v>
      </c>
      <c r="W89" s="241">
        <v>8.5727999999999991</v>
      </c>
      <c r="X89" s="242">
        <f t="shared" si="18"/>
        <v>0</v>
      </c>
      <c r="Y89" s="231">
        <f t="shared" si="20"/>
        <v>0</v>
      </c>
      <c r="Z89" s="311"/>
    </row>
    <row r="90" spans="1:26" ht="27" customHeight="1" x14ac:dyDescent="0.25">
      <c r="A90" s="301"/>
      <c r="B90" s="225"/>
      <c r="C90" s="302" t="s">
        <v>337</v>
      </c>
      <c r="D90" s="322" t="s">
        <v>555</v>
      </c>
      <c r="E90" s="319">
        <v>10000338</v>
      </c>
      <c r="F90" s="365" t="s">
        <v>86</v>
      </c>
      <c r="G90" s="305">
        <v>1</v>
      </c>
      <c r="H90" s="306" t="s">
        <v>0</v>
      </c>
      <c r="I90" s="307">
        <v>2310</v>
      </c>
      <c r="J90" s="306" t="s">
        <v>29</v>
      </c>
      <c r="K90" s="306"/>
      <c r="L90" s="308">
        <f t="shared" si="16"/>
        <v>2310</v>
      </c>
      <c r="M90" s="236">
        <v>0</v>
      </c>
      <c r="N90" s="237">
        <f t="shared" si="17"/>
        <v>0</v>
      </c>
      <c r="O90" s="236"/>
      <c r="P90" s="237"/>
      <c r="Q90" s="310"/>
      <c r="R90" s="310"/>
      <c r="S90" s="310"/>
      <c r="T90" s="242">
        <f t="shared" si="19"/>
        <v>0</v>
      </c>
      <c r="U90" s="270"/>
      <c r="V90" s="242">
        <f>+U90*T75</f>
        <v>0</v>
      </c>
      <c r="W90" s="241">
        <v>8.5727999999999991</v>
      </c>
      <c r="X90" s="242">
        <f t="shared" si="18"/>
        <v>0</v>
      </c>
      <c r="Y90" s="231">
        <f t="shared" si="20"/>
        <v>0</v>
      </c>
      <c r="Z90" s="311"/>
    </row>
    <row r="91" spans="1:26" ht="24.9" customHeight="1" x14ac:dyDescent="0.25">
      <c r="A91" s="301"/>
      <c r="B91" s="225"/>
      <c r="C91" s="302" t="s">
        <v>339</v>
      </c>
      <c r="D91" s="322" t="s">
        <v>555</v>
      </c>
      <c r="E91" s="319">
        <v>10000667</v>
      </c>
      <c r="F91" s="365" t="s">
        <v>61</v>
      </c>
      <c r="G91" s="305">
        <v>1</v>
      </c>
      <c r="H91" s="306" t="s">
        <v>0</v>
      </c>
      <c r="I91" s="307">
        <v>2410</v>
      </c>
      <c r="J91" s="306" t="s">
        <v>29</v>
      </c>
      <c r="K91" s="306"/>
      <c r="L91" s="308">
        <f t="shared" si="16"/>
        <v>2410</v>
      </c>
      <c r="M91" s="236">
        <v>0</v>
      </c>
      <c r="N91" s="237">
        <f t="shared" si="17"/>
        <v>0</v>
      </c>
      <c r="O91" s="236"/>
      <c r="P91" s="237"/>
      <c r="Q91" s="310"/>
      <c r="R91" s="310"/>
      <c r="S91" s="310"/>
      <c r="T91" s="242">
        <f t="shared" si="19"/>
        <v>0</v>
      </c>
      <c r="U91" s="270"/>
      <c r="V91" s="242">
        <f>+U91*T77</f>
        <v>0</v>
      </c>
      <c r="W91" s="241">
        <v>8.5727999999999991</v>
      </c>
      <c r="X91" s="242">
        <f t="shared" si="18"/>
        <v>0</v>
      </c>
      <c r="Y91" s="231">
        <f t="shared" si="20"/>
        <v>0</v>
      </c>
      <c r="Z91" s="311"/>
    </row>
    <row r="92" spans="1:26" ht="24.9" customHeight="1" x14ac:dyDescent="0.25">
      <c r="A92" s="301"/>
      <c r="B92" s="225"/>
      <c r="C92" s="302" t="s">
        <v>424</v>
      </c>
      <c r="D92" s="322" t="s">
        <v>555</v>
      </c>
      <c r="E92" s="319">
        <v>10000707</v>
      </c>
      <c r="F92" s="365" t="s">
        <v>91</v>
      </c>
      <c r="G92" s="305">
        <v>1</v>
      </c>
      <c r="H92" s="306" t="s">
        <v>0</v>
      </c>
      <c r="I92" s="307">
        <v>2900</v>
      </c>
      <c r="J92" s="306" t="s">
        <v>29</v>
      </c>
      <c r="K92" s="306"/>
      <c r="L92" s="308">
        <f t="shared" si="16"/>
        <v>2900</v>
      </c>
      <c r="M92" s="236">
        <v>0</v>
      </c>
      <c r="N92" s="237">
        <f t="shared" si="17"/>
        <v>0</v>
      </c>
      <c r="O92" s="236"/>
      <c r="P92" s="237"/>
      <c r="Q92" s="310"/>
      <c r="R92" s="310"/>
      <c r="S92" s="310"/>
      <c r="T92" s="242">
        <f t="shared" si="19"/>
        <v>0</v>
      </c>
      <c r="U92" s="270"/>
      <c r="V92" s="242">
        <f>+U92*T78</f>
        <v>0</v>
      </c>
      <c r="W92" s="241">
        <v>8.5727999999999991</v>
      </c>
      <c r="X92" s="242">
        <f t="shared" si="18"/>
        <v>0</v>
      </c>
      <c r="Y92" s="231">
        <f t="shared" si="20"/>
        <v>0</v>
      </c>
      <c r="Z92" s="311"/>
    </row>
    <row r="93" spans="1:26" ht="24.9" customHeight="1" x14ac:dyDescent="0.25">
      <c r="A93" s="301"/>
      <c r="B93" s="225"/>
      <c r="C93" s="302" t="s">
        <v>341</v>
      </c>
      <c r="D93" s="322" t="s">
        <v>555</v>
      </c>
      <c r="E93" s="319">
        <v>10000348</v>
      </c>
      <c r="F93" s="365" t="s">
        <v>93</v>
      </c>
      <c r="G93" s="305">
        <v>1</v>
      </c>
      <c r="H93" s="306" t="s">
        <v>0</v>
      </c>
      <c r="I93" s="307">
        <v>2070</v>
      </c>
      <c r="J93" s="306" t="s">
        <v>29</v>
      </c>
      <c r="K93" s="306"/>
      <c r="L93" s="308">
        <f t="shared" si="16"/>
        <v>2070</v>
      </c>
      <c r="M93" s="236">
        <v>0</v>
      </c>
      <c r="N93" s="237">
        <f t="shared" si="17"/>
        <v>0</v>
      </c>
      <c r="O93" s="236"/>
      <c r="P93" s="237"/>
      <c r="Q93" s="310"/>
      <c r="R93" s="310"/>
      <c r="S93" s="310"/>
      <c r="T93" s="242">
        <f t="shared" si="19"/>
        <v>0</v>
      </c>
      <c r="U93" s="270"/>
      <c r="V93" s="242">
        <f>+U93*T83</f>
        <v>0</v>
      </c>
      <c r="W93" s="241">
        <v>8.5727999999999991</v>
      </c>
      <c r="X93" s="242">
        <f t="shared" si="18"/>
        <v>0</v>
      </c>
      <c r="Y93" s="231">
        <f t="shared" si="20"/>
        <v>0</v>
      </c>
      <c r="Z93" s="311"/>
    </row>
    <row r="94" spans="1:26" ht="24.9" customHeight="1" x14ac:dyDescent="0.25">
      <c r="A94" s="301"/>
      <c r="B94" s="225"/>
      <c r="C94" s="317" t="s">
        <v>342</v>
      </c>
      <c r="D94" s="322" t="s">
        <v>555</v>
      </c>
      <c r="E94" s="319">
        <v>10000350</v>
      </c>
      <c r="F94" s="365" t="s">
        <v>54</v>
      </c>
      <c r="G94" s="305">
        <v>1</v>
      </c>
      <c r="H94" s="306" t="s">
        <v>0</v>
      </c>
      <c r="I94" s="307">
        <v>2570</v>
      </c>
      <c r="J94" s="306" t="s">
        <v>29</v>
      </c>
      <c r="K94" s="306"/>
      <c r="L94" s="308">
        <f t="shared" si="16"/>
        <v>2570</v>
      </c>
      <c r="M94" s="236">
        <v>0</v>
      </c>
      <c r="N94" s="237">
        <f t="shared" si="17"/>
        <v>0</v>
      </c>
      <c r="O94" s="236"/>
      <c r="P94" s="237"/>
      <c r="Q94" s="310"/>
      <c r="R94" s="310"/>
      <c r="S94" s="310"/>
      <c r="T94" s="242">
        <f t="shared" si="19"/>
        <v>0</v>
      </c>
      <c r="U94" s="270"/>
      <c r="V94" s="242">
        <f>+U94*T84</f>
        <v>0</v>
      </c>
      <c r="W94" s="241">
        <v>8.5727999999999991</v>
      </c>
      <c r="X94" s="242">
        <f t="shared" si="18"/>
        <v>0</v>
      </c>
      <c r="Y94" s="231">
        <f t="shared" si="20"/>
        <v>0</v>
      </c>
      <c r="Z94" s="311"/>
    </row>
    <row r="95" spans="1:26" ht="24.9" customHeight="1" x14ac:dyDescent="0.25">
      <c r="A95" s="301"/>
      <c r="B95" s="225"/>
      <c r="C95" s="317" t="s">
        <v>343</v>
      </c>
      <c r="D95" s="322" t="s">
        <v>555</v>
      </c>
      <c r="E95" s="319">
        <v>10000351</v>
      </c>
      <c r="F95" s="365" t="s">
        <v>62</v>
      </c>
      <c r="G95" s="305">
        <v>1</v>
      </c>
      <c r="H95" s="306" t="s">
        <v>0</v>
      </c>
      <c r="I95" s="307">
        <v>2630</v>
      </c>
      <c r="J95" s="306" t="s">
        <v>29</v>
      </c>
      <c r="K95" s="306"/>
      <c r="L95" s="308">
        <f t="shared" si="16"/>
        <v>2630</v>
      </c>
      <c r="M95" s="236">
        <v>0</v>
      </c>
      <c r="N95" s="237">
        <f t="shared" si="17"/>
        <v>0</v>
      </c>
      <c r="O95" s="236"/>
      <c r="P95" s="237"/>
      <c r="Q95" s="310"/>
      <c r="R95" s="310"/>
      <c r="S95" s="310"/>
      <c r="T95" s="242">
        <f t="shared" si="19"/>
        <v>0</v>
      </c>
      <c r="U95" s="270"/>
      <c r="V95" s="242">
        <f>+U95*T85</f>
        <v>0</v>
      </c>
      <c r="W95" s="241">
        <v>8.5727999999999991</v>
      </c>
      <c r="X95" s="242">
        <f t="shared" si="18"/>
        <v>0</v>
      </c>
      <c r="Y95" s="231">
        <f t="shared" si="20"/>
        <v>0</v>
      </c>
      <c r="Z95" s="311"/>
    </row>
    <row r="96" spans="1:26" ht="24.9" customHeight="1" x14ac:dyDescent="0.25">
      <c r="A96" s="232"/>
      <c r="B96" s="233" t="s">
        <v>272</v>
      </c>
      <c r="C96" s="234"/>
      <c r="D96" s="234"/>
      <c r="E96" s="245"/>
      <c r="F96" s="382" t="s">
        <v>30</v>
      </c>
      <c r="G96" s="247">
        <f>+SUM(G73:G95)</f>
        <v>23</v>
      </c>
      <c r="H96" s="250"/>
      <c r="I96" s="250"/>
      <c r="J96" s="250"/>
      <c r="K96" s="250"/>
      <c r="L96" s="251">
        <f>+SUM(L73:L95)</f>
        <v>44290</v>
      </c>
      <c r="M96" s="236">
        <v>0</v>
      </c>
      <c r="N96" s="237">
        <v>20.952599999999997</v>
      </c>
      <c r="O96" s="236"/>
      <c r="P96" s="237"/>
      <c r="Q96" s="250" t="s">
        <v>58</v>
      </c>
      <c r="R96" s="250" t="s">
        <v>28</v>
      </c>
      <c r="S96" s="250"/>
      <c r="T96" s="240">
        <f>+SUM(T73:T95)</f>
        <v>0</v>
      </c>
      <c r="U96" s="383"/>
      <c r="V96" s="240" t="e">
        <f>+U96*#REF!</f>
        <v>#REF!</v>
      </c>
      <c r="W96" s="240">
        <v>8.5727999999999991</v>
      </c>
      <c r="X96" s="240">
        <f t="shared" si="15"/>
        <v>0</v>
      </c>
      <c r="Y96" s="384">
        <f t="shared" si="20"/>
        <v>0</v>
      </c>
      <c r="Z96" s="243">
        <f t="shared" ref="Z96" si="21">SUM(Z73:Z95)</f>
        <v>0</v>
      </c>
    </row>
    <row r="97" spans="1:59" ht="24.9" customHeight="1" x14ac:dyDescent="0.25">
      <c r="A97" s="232" t="s">
        <v>38</v>
      </c>
      <c r="B97" s="233"/>
      <c r="C97" s="234"/>
      <c r="D97" s="234"/>
      <c r="E97" s="245"/>
      <c r="F97" s="402" t="s">
        <v>230</v>
      </c>
      <c r="G97" s="403"/>
      <c r="H97" s="403"/>
      <c r="I97" s="403"/>
      <c r="J97" s="403"/>
      <c r="K97" s="403"/>
      <c r="L97" s="404"/>
      <c r="M97" s="236">
        <v>0</v>
      </c>
      <c r="N97" s="237">
        <v>0</v>
      </c>
      <c r="O97" s="236"/>
      <c r="P97" s="237"/>
      <c r="Q97" s="239"/>
      <c r="R97" s="239"/>
      <c r="S97" s="239"/>
      <c r="T97" s="240">
        <f t="shared" si="19"/>
        <v>0</v>
      </c>
      <c r="U97" s="270"/>
      <c r="V97" s="242" t="e">
        <f>+U97*#REF!</f>
        <v>#REF!</v>
      </c>
      <c r="W97" s="240"/>
      <c r="X97" s="240">
        <f t="shared" si="15"/>
        <v>0</v>
      </c>
      <c r="Y97" s="231">
        <f t="shared" si="20"/>
        <v>0</v>
      </c>
      <c r="Z97" s="243">
        <v>0</v>
      </c>
      <c r="AB97" s="217"/>
      <c r="AC97" s="217"/>
      <c r="AD97" s="217"/>
      <c r="AE97" s="217"/>
      <c r="AF97" s="217"/>
      <c r="AG97" s="217"/>
      <c r="AH97" s="217"/>
      <c r="AI97" s="217"/>
      <c r="AJ97" s="217"/>
      <c r="AK97" s="217"/>
      <c r="AL97" s="217"/>
      <c r="AM97" s="217"/>
      <c r="AN97" s="217"/>
      <c r="AO97" s="217"/>
      <c r="AP97" s="217"/>
      <c r="AQ97" s="217"/>
      <c r="AR97" s="217"/>
      <c r="AS97" s="217"/>
      <c r="AT97" s="217"/>
      <c r="AU97" s="217"/>
      <c r="AV97" s="217"/>
      <c r="AW97" s="217"/>
      <c r="AX97" s="217"/>
      <c r="AY97" s="217"/>
      <c r="AZ97" s="217"/>
      <c r="BA97" s="217"/>
      <c r="BB97" s="217"/>
      <c r="BC97" s="217"/>
      <c r="BD97" s="217"/>
      <c r="BE97" s="217"/>
      <c r="BF97" s="217"/>
      <c r="BG97" s="217"/>
    </row>
    <row r="98" spans="1:59" ht="24.9" customHeight="1" x14ac:dyDescent="0.25">
      <c r="A98" s="301"/>
      <c r="B98" s="225"/>
      <c r="C98" s="354" t="s">
        <v>441</v>
      </c>
      <c r="D98" s="322" t="s">
        <v>555</v>
      </c>
      <c r="E98" s="350">
        <v>10000358</v>
      </c>
      <c r="F98" s="367" t="s">
        <v>474</v>
      </c>
      <c r="G98" s="351">
        <v>1</v>
      </c>
      <c r="H98" s="352" t="s">
        <v>0</v>
      </c>
      <c r="I98" s="353">
        <v>3540</v>
      </c>
      <c r="J98" s="306" t="s">
        <v>29</v>
      </c>
      <c r="K98" s="306"/>
      <c r="L98" s="308">
        <f t="shared" ref="L98" si="22">IF(G98="","",G98*I98)</f>
        <v>3540</v>
      </c>
      <c r="M98" s="236">
        <v>0</v>
      </c>
      <c r="N98" s="237">
        <f>T98*L98</f>
        <v>0</v>
      </c>
      <c r="O98" s="236"/>
      <c r="P98" s="237"/>
      <c r="Q98" s="310"/>
      <c r="R98" s="310"/>
      <c r="S98" s="310"/>
      <c r="T98" s="242">
        <f t="shared" si="19"/>
        <v>0</v>
      </c>
      <c r="U98" s="270"/>
      <c r="V98" s="242" t="e">
        <f>+U98*#REF!</f>
        <v>#REF!</v>
      </c>
      <c r="W98" s="241">
        <v>8.5727999999999991</v>
      </c>
      <c r="X98" s="242">
        <f t="shared" ref="X98" si="23">+W98*N98</f>
        <v>0</v>
      </c>
      <c r="Y98" s="231">
        <f t="shared" si="20"/>
        <v>0</v>
      </c>
      <c r="Z98" s="311"/>
    </row>
    <row r="99" spans="1:59" ht="24.9" customHeight="1" x14ac:dyDescent="0.25">
      <c r="A99" s="232" t="s">
        <v>38</v>
      </c>
      <c r="B99" s="233"/>
      <c r="C99" s="234"/>
      <c r="D99" s="234"/>
      <c r="E99" s="245"/>
      <c r="F99" s="402" t="s">
        <v>229</v>
      </c>
      <c r="G99" s="403"/>
      <c r="H99" s="403"/>
      <c r="I99" s="403"/>
      <c r="J99" s="403"/>
      <c r="K99" s="403"/>
      <c r="L99" s="404"/>
      <c r="M99" s="236">
        <v>0</v>
      </c>
      <c r="N99" s="237">
        <v>0</v>
      </c>
      <c r="O99" s="236"/>
      <c r="P99" s="237"/>
      <c r="Q99" s="239"/>
      <c r="R99" s="239"/>
      <c r="S99" s="239"/>
      <c r="T99" s="240">
        <f t="shared" si="19"/>
        <v>0</v>
      </c>
      <c r="U99" s="270"/>
      <c r="V99" s="242" t="e">
        <f>+U99*#REF!</f>
        <v>#REF!</v>
      </c>
      <c r="W99" s="240"/>
      <c r="X99" s="240">
        <f t="shared" si="15"/>
        <v>0</v>
      </c>
      <c r="Y99" s="231">
        <f t="shared" si="20"/>
        <v>0</v>
      </c>
      <c r="Z99" s="243">
        <v>0</v>
      </c>
      <c r="AB99" s="217"/>
      <c r="AC99" s="217"/>
      <c r="AD99" s="217"/>
      <c r="AE99" s="217"/>
      <c r="AF99" s="217"/>
      <c r="AG99" s="217"/>
      <c r="AH99" s="217"/>
      <c r="AI99" s="217"/>
      <c r="AJ99" s="217"/>
      <c r="AK99" s="217"/>
      <c r="AL99" s="217"/>
      <c r="AM99" s="217"/>
      <c r="AN99" s="217"/>
      <c r="AO99" s="217"/>
      <c r="AP99" s="217"/>
      <c r="AQ99" s="217"/>
      <c r="AR99" s="217"/>
      <c r="AS99" s="217"/>
      <c r="AT99" s="217"/>
      <c r="AU99" s="217"/>
      <c r="AV99" s="217"/>
      <c r="AW99" s="217"/>
      <c r="AX99" s="217"/>
      <c r="AY99" s="217"/>
      <c r="AZ99" s="217"/>
      <c r="BA99" s="217"/>
      <c r="BB99" s="217"/>
      <c r="BC99" s="217"/>
      <c r="BD99" s="217"/>
      <c r="BE99" s="217"/>
      <c r="BF99" s="217"/>
      <c r="BG99" s="217"/>
    </row>
    <row r="100" spans="1:59" ht="24.9" customHeight="1" x14ac:dyDescent="0.25">
      <c r="A100" s="301"/>
      <c r="B100" s="225"/>
      <c r="C100" s="302" t="s">
        <v>425</v>
      </c>
      <c r="D100" s="322" t="s">
        <v>555</v>
      </c>
      <c r="E100" s="319">
        <v>10000316</v>
      </c>
      <c r="F100" s="365" t="s">
        <v>477</v>
      </c>
      <c r="G100" s="351">
        <v>1</v>
      </c>
      <c r="H100" s="352" t="s">
        <v>0</v>
      </c>
      <c r="I100" s="353">
        <v>1770</v>
      </c>
      <c r="J100" s="306" t="s">
        <v>29</v>
      </c>
      <c r="K100" s="306"/>
      <c r="L100" s="308">
        <f t="shared" ref="L100:L104" si="24">IF(G100="","",G100*I100)</f>
        <v>1770</v>
      </c>
      <c r="M100" s="236">
        <v>0</v>
      </c>
      <c r="N100" s="237">
        <f>T100*L100</f>
        <v>0</v>
      </c>
      <c r="O100" s="236"/>
      <c r="P100" s="237"/>
      <c r="Q100" s="310"/>
      <c r="R100" s="310"/>
      <c r="S100" s="310"/>
      <c r="T100" s="242">
        <f t="shared" si="19"/>
        <v>0</v>
      </c>
      <c r="U100" s="270"/>
      <c r="V100" s="242" t="e">
        <f>+U100*#REF!</f>
        <v>#REF!</v>
      </c>
      <c r="W100" s="241">
        <v>8.5727999999999991</v>
      </c>
      <c r="X100" s="242">
        <f t="shared" ref="X100:X104" si="25">+W100*N100</f>
        <v>0</v>
      </c>
      <c r="Y100" s="231">
        <f t="shared" si="20"/>
        <v>0</v>
      </c>
      <c r="Z100" s="311"/>
    </row>
    <row r="101" spans="1:59" ht="24.9" customHeight="1" x14ac:dyDescent="0.25">
      <c r="A101" s="301"/>
      <c r="B101" s="225"/>
      <c r="C101" s="302" t="s">
        <v>426</v>
      </c>
      <c r="D101" s="322" t="s">
        <v>555</v>
      </c>
      <c r="E101" s="319">
        <v>10000318</v>
      </c>
      <c r="F101" s="365" t="s">
        <v>478</v>
      </c>
      <c r="G101" s="351">
        <v>1</v>
      </c>
      <c r="H101" s="352" t="s">
        <v>0</v>
      </c>
      <c r="I101" s="353">
        <v>2170</v>
      </c>
      <c r="J101" s="306" t="s">
        <v>29</v>
      </c>
      <c r="K101" s="306"/>
      <c r="L101" s="308">
        <f t="shared" si="24"/>
        <v>2170</v>
      </c>
      <c r="M101" s="236">
        <v>0</v>
      </c>
      <c r="N101" s="237">
        <f t="shared" ref="N101:N104" si="26">T101*L101</f>
        <v>0</v>
      </c>
      <c r="O101" s="236"/>
      <c r="P101" s="237"/>
      <c r="Q101" s="310"/>
      <c r="R101" s="310"/>
      <c r="S101" s="310"/>
      <c r="T101" s="242">
        <f t="shared" si="19"/>
        <v>0</v>
      </c>
      <c r="U101" s="270"/>
      <c r="V101" s="242" t="e">
        <f>+U101*#REF!</f>
        <v>#REF!</v>
      </c>
      <c r="W101" s="241">
        <v>8.5727999999999991</v>
      </c>
      <c r="X101" s="242">
        <f t="shared" si="25"/>
        <v>0</v>
      </c>
      <c r="Y101" s="231">
        <f t="shared" si="20"/>
        <v>0</v>
      </c>
      <c r="Z101" s="311"/>
    </row>
    <row r="102" spans="1:59" ht="24.9" customHeight="1" x14ac:dyDescent="0.25">
      <c r="A102" s="301"/>
      <c r="B102" s="225"/>
      <c r="C102" s="302" t="s">
        <v>427</v>
      </c>
      <c r="D102" s="322" t="s">
        <v>555</v>
      </c>
      <c r="E102" s="319">
        <v>10000321</v>
      </c>
      <c r="F102" s="365" t="s">
        <v>479</v>
      </c>
      <c r="G102" s="351">
        <v>1</v>
      </c>
      <c r="H102" s="352" t="s">
        <v>0</v>
      </c>
      <c r="I102" s="353">
        <v>2270</v>
      </c>
      <c r="J102" s="306" t="s">
        <v>29</v>
      </c>
      <c r="K102" s="306"/>
      <c r="L102" s="308">
        <f t="shared" si="24"/>
        <v>2270</v>
      </c>
      <c r="M102" s="236">
        <v>0</v>
      </c>
      <c r="N102" s="237">
        <f t="shared" si="26"/>
        <v>0</v>
      </c>
      <c r="O102" s="236"/>
      <c r="P102" s="237"/>
      <c r="Q102" s="310"/>
      <c r="R102" s="310"/>
      <c r="S102" s="310"/>
      <c r="T102" s="242">
        <f t="shared" si="19"/>
        <v>0</v>
      </c>
      <c r="U102" s="270"/>
      <c r="V102" s="242">
        <f>+U102*T93</f>
        <v>0</v>
      </c>
      <c r="W102" s="241">
        <v>8.5727999999999991</v>
      </c>
      <c r="X102" s="242">
        <f t="shared" si="25"/>
        <v>0</v>
      </c>
      <c r="Y102" s="231">
        <f t="shared" si="20"/>
        <v>0</v>
      </c>
      <c r="Z102" s="311"/>
    </row>
    <row r="103" spans="1:59" ht="24.9" customHeight="1" x14ac:dyDescent="0.25">
      <c r="A103" s="301"/>
      <c r="B103" s="225"/>
      <c r="C103" s="302" t="s">
        <v>428</v>
      </c>
      <c r="D103" s="322" t="s">
        <v>555</v>
      </c>
      <c r="E103" s="319">
        <v>10000349</v>
      </c>
      <c r="F103" s="365" t="s">
        <v>480</v>
      </c>
      <c r="G103" s="351">
        <v>1</v>
      </c>
      <c r="H103" s="352" t="s">
        <v>0</v>
      </c>
      <c r="I103" s="353">
        <v>2240</v>
      </c>
      <c r="J103" s="306" t="s">
        <v>29</v>
      </c>
      <c r="K103" s="306"/>
      <c r="L103" s="308">
        <f t="shared" si="24"/>
        <v>2240</v>
      </c>
      <c r="M103" s="236">
        <v>0</v>
      </c>
      <c r="N103" s="237">
        <f t="shared" si="26"/>
        <v>0</v>
      </c>
      <c r="O103" s="236"/>
      <c r="P103" s="237"/>
      <c r="Q103" s="310"/>
      <c r="R103" s="310"/>
      <c r="S103" s="310"/>
      <c r="T103" s="242">
        <f t="shared" ref="T103:T112" si="27">Y103</f>
        <v>0</v>
      </c>
      <c r="U103" s="270"/>
      <c r="V103" s="242" t="e">
        <f>+U103*#REF!</f>
        <v>#REF!</v>
      </c>
      <c r="W103" s="241">
        <v>8.5727999999999991</v>
      </c>
      <c r="X103" s="242">
        <f t="shared" si="25"/>
        <v>0</v>
      </c>
      <c r="Y103" s="231">
        <f t="shared" si="20"/>
        <v>0</v>
      </c>
      <c r="Z103" s="311"/>
    </row>
    <row r="104" spans="1:59" ht="24.9" customHeight="1" x14ac:dyDescent="0.25">
      <c r="A104" s="301"/>
      <c r="B104" s="225"/>
      <c r="C104" s="302" t="s">
        <v>429</v>
      </c>
      <c r="D104" s="322" t="s">
        <v>555</v>
      </c>
      <c r="E104" s="319">
        <v>10000679</v>
      </c>
      <c r="F104" s="365" t="s">
        <v>481</v>
      </c>
      <c r="G104" s="351">
        <v>1</v>
      </c>
      <c r="H104" s="352" t="s">
        <v>0</v>
      </c>
      <c r="I104" s="353">
        <v>2780</v>
      </c>
      <c r="J104" s="306" t="s">
        <v>29</v>
      </c>
      <c r="K104" s="306"/>
      <c r="L104" s="308">
        <f t="shared" si="24"/>
        <v>2780</v>
      </c>
      <c r="M104" s="236">
        <v>0</v>
      </c>
      <c r="N104" s="237">
        <f t="shared" si="26"/>
        <v>0</v>
      </c>
      <c r="O104" s="236"/>
      <c r="P104" s="237"/>
      <c r="Q104" s="310"/>
      <c r="R104" s="310"/>
      <c r="S104" s="310"/>
      <c r="T104" s="242">
        <f t="shared" si="27"/>
        <v>0</v>
      </c>
      <c r="U104" s="270"/>
      <c r="V104" s="242" t="e">
        <f>+U104*#REF!</f>
        <v>#REF!</v>
      </c>
      <c r="W104" s="241">
        <v>8.5727999999999991</v>
      </c>
      <c r="X104" s="242">
        <f t="shared" si="25"/>
        <v>0</v>
      </c>
      <c r="Y104" s="231">
        <f t="shared" si="20"/>
        <v>0</v>
      </c>
      <c r="Z104" s="311"/>
    </row>
    <row r="105" spans="1:59" ht="24.9" customHeight="1" x14ac:dyDescent="0.25">
      <c r="A105" s="232"/>
      <c r="B105" s="233" t="s">
        <v>273</v>
      </c>
      <c r="C105" s="244"/>
      <c r="D105" s="244"/>
      <c r="E105" s="245"/>
      <c r="F105" s="382" t="s">
        <v>30</v>
      </c>
      <c r="G105" s="247">
        <f>+SUM(G100:G104)</f>
        <v>5</v>
      </c>
      <c r="H105" s="250"/>
      <c r="I105" s="250"/>
      <c r="J105" s="250"/>
      <c r="K105" s="250"/>
      <c r="L105" s="251">
        <f>SUM(L100:L104)</f>
        <v>11230</v>
      </c>
      <c r="M105" s="236">
        <v>0</v>
      </c>
      <c r="N105" s="237">
        <f>SUM(N100:N104)</f>
        <v>0</v>
      </c>
      <c r="O105" s="236"/>
      <c r="P105" s="237"/>
      <c r="Q105" s="250" t="s">
        <v>58</v>
      </c>
      <c r="R105" s="250" t="s">
        <v>28</v>
      </c>
      <c r="S105" s="250"/>
      <c r="T105" s="240">
        <f t="shared" si="27"/>
        <v>0</v>
      </c>
      <c r="U105" s="383"/>
      <c r="V105" s="240" t="e">
        <f>+U105*#REF!</f>
        <v>#REF!</v>
      </c>
      <c r="W105" s="240">
        <v>8.5727999999999991</v>
      </c>
      <c r="X105" s="240">
        <f t="shared" si="15"/>
        <v>0</v>
      </c>
      <c r="Y105" s="231">
        <f t="shared" si="20"/>
        <v>0</v>
      </c>
      <c r="Z105" s="243">
        <f t="shared" ref="Z105" si="28">SUM(Z100:Z104)</f>
        <v>0</v>
      </c>
    </row>
    <row r="106" spans="1:59" ht="24.9" customHeight="1" x14ac:dyDescent="0.25">
      <c r="A106" s="232" t="s">
        <v>38</v>
      </c>
      <c r="B106" s="233"/>
      <c r="C106" s="244"/>
      <c r="D106" s="244"/>
      <c r="E106" s="245"/>
      <c r="F106" s="402" t="s">
        <v>526</v>
      </c>
      <c r="G106" s="403"/>
      <c r="H106" s="403"/>
      <c r="I106" s="403"/>
      <c r="J106" s="403"/>
      <c r="K106" s="403"/>
      <c r="L106" s="404"/>
      <c r="M106" s="236">
        <v>0</v>
      </c>
      <c r="N106" s="237">
        <v>0</v>
      </c>
      <c r="O106" s="236"/>
      <c r="P106" s="237"/>
      <c r="Q106" s="250"/>
      <c r="R106" s="250"/>
      <c r="S106" s="250"/>
      <c r="T106" s="240">
        <f t="shared" si="27"/>
        <v>0</v>
      </c>
      <c r="U106" s="270"/>
      <c r="V106" s="242" t="e">
        <f>+U106*#REF!</f>
        <v>#REF!</v>
      </c>
      <c r="W106" s="240"/>
      <c r="X106" s="240">
        <f t="shared" si="15"/>
        <v>0</v>
      </c>
      <c r="Y106" s="231">
        <f t="shared" si="20"/>
        <v>0</v>
      </c>
      <c r="Z106" s="243">
        <v>0</v>
      </c>
      <c r="AB106" s="217"/>
      <c r="AC106" s="217"/>
      <c r="AD106" s="217"/>
      <c r="AE106" s="217"/>
      <c r="AF106" s="217"/>
      <c r="AG106" s="217"/>
      <c r="AH106" s="217"/>
      <c r="AI106" s="217"/>
      <c r="AJ106" s="217"/>
      <c r="AK106" s="217"/>
      <c r="AL106" s="217"/>
      <c r="AM106" s="217"/>
      <c r="AN106" s="217"/>
      <c r="AO106" s="217"/>
      <c r="AP106" s="217"/>
      <c r="AQ106" s="217"/>
      <c r="AR106" s="217"/>
      <c r="AS106" s="217"/>
      <c r="AT106" s="217"/>
      <c r="AU106" s="217"/>
      <c r="AV106" s="217"/>
      <c r="AW106" s="217"/>
      <c r="AX106" s="217"/>
      <c r="AY106" s="217"/>
      <c r="AZ106" s="217"/>
      <c r="BA106" s="217"/>
      <c r="BB106" s="217"/>
      <c r="BC106" s="217"/>
      <c r="BD106" s="217"/>
      <c r="BE106" s="217"/>
      <c r="BF106" s="217"/>
      <c r="BG106" s="217"/>
    </row>
    <row r="107" spans="1:59" ht="24.9" customHeight="1" x14ac:dyDescent="0.25">
      <c r="A107" s="232" t="s">
        <v>40</v>
      </c>
      <c r="B107" s="233"/>
      <c r="C107" s="234"/>
      <c r="D107" s="234"/>
      <c r="E107" s="245"/>
      <c r="F107" s="402" t="s">
        <v>113</v>
      </c>
      <c r="G107" s="403"/>
      <c r="H107" s="403"/>
      <c r="I107" s="403"/>
      <c r="J107" s="403"/>
      <c r="K107" s="403"/>
      <c r="L107" s="404"/>
      <c r="M107" s="236">
        <v>0</v>
      </c>
      <c r="N107" s="237">
        <v>0</v>
      </c>
      <c r="O107" s="236"/>
      <c r="P107" s="237"/>
      <c r="Q107" s="239"/>
      <c r="R107" s="239"/>
      <c r="S107" s="239"/>
      <c r="T107" s="240">
        <f t="shared" si="27"/>
        <v>0</v>
      </c>
      <c r="U107" s="270"/>
      <c r="V107" s="242" t="e">
        <f>+U107*#REF!</f>
        <v>#REF!</v>
      </c>
      <c r="W107" s="240"/>
      <c r="X107" s="240">
        <f t="shared" si="15"/>
        <v>0</v>
      </c>
      <c r="Y107" s="231">
        <f t="shared" si="20"/>
        <v>0</v>
      </c>
      <c r="Z107" s="243">
        <v>0</v>
      </c>
      <c r="AB107" s="217"/>
      <c r="AC107" s="217"/>
      <c r="AD107" s="217"/>
      <c r="AE107" s="217"/>
      <c r="AF107" s="217"/>
      <c r="AG107" s="217"/>
      <c r="AH107" s="217"/>
      <c r="AI107" s="217"/>
      <c r="AJ107" s="217"/>
      <c r="AK107" s="217"/>
      <c r="AL107" s="217"/>
      <c r="AM107" s="217"/>
      <c r="AN107" s="217"/>
      <c r="AO107" s="217"/>
      <c r="AP107" s="217"/>
      <c r="AQ107" s="217"/>
      <c r="AR107" s="217"/>
      <c r="AS107" s="217"/>
      <c r="AT107" s="217"/>
      <c r="AU107" s="217"/>
      <c r="AV107" s="217"/>
      <c r="AW107" s="217"/>
      <c r="AX107" s="217"/>
      <c r="AY107" s="217"/>
      <c r="AZ107" s="217"/>
      <c r="BA107" s="217"/>
      <c r="BB107" s="217"/>
      <c r="BC107" s="217"/>
      <c r="BD107" s="217"/>
      <c r="BE107" s="217"/>
      <c r="BF107" s="217"/>
      <c r="BG107" s="217"/>
    </row>
    <row r="108" spans="1:59" ht="24.9" customHeight="1" x14ac:dyDescent="0.25">
      <c r="A108" s="301"/>
      <c r="B108" s="225"/>
      <c r="C108" s="317" t="s">
        <v>346</v>
      </c>
      <c r="D108" s="322" t="s">
        <v>555</v>
      </c>
      <c r="E108" s="319">
        <v>30000432</v>
      </c>
      <c r="F108" s="365" t="s">
        <v>31</v>
      </c>
      <c r="G108" s="305">
        <v>1</v>
      </c>
      <c r="H108" s="306" t="s">
        <v>0</v>
      </c>
      <c r="I108" s="307">
        <v>950</v>
      </c>
      <c r="J108" s="306" t="s">
        <v>29</v>
      </c>
      <c r="K108" s="306"/>
      <c r="L108" s="308">
        <f>IF(G108="","",G108*I108)</f>
        <v>950</v>
      </c>
      <c r="M108" s="236">
        <v>0</v>
      </c>
      <c r="N108" s="237">
        <v>0</v>
      </c>
      <c r="O108" s="236"/>
      <c r="P108" s="237"/>
      <c r="Q108" s="310"/>
      <c r="R108" s="310"/>
      <c r="S108" s="310"/>
      <c r="T108" s="242">
        <f t="shared" si="27"/>
        <v>0</v>
      </c>
      <c r="U108" s="270"/>
      <c r="V108" s="242" t="e">
        <f>+U108*#REF!</f>
        <v>#REF!</v>
      </c>
      <c r="W108" s="241"/>
      <c r="X108" s="242">
        <f t="shared" si="15"/>
        <v>0</v>
      </c>
      <c r="Y108" s="231">
        <f t="shared" si="20"/>
        <v>0</v>
      </c>
      <c r="Z108" s="311"/>
    </row>
    <row r="109" spans="1:59" ht="24.9" customHeight="1" x14ac:dyDescent="0.25">
      <c r="A109" s="232" t="s">
        <v>25</v>
      </c>
      <c r="B109" s="233"/>
      <c r="C109" s="234"/>
      <c r="D109" s="234"/>
      <c r="E109" s="245"/>
      <c r="F109" s="402" t="s">
        <v>7</v>
      </c>
      <c r="G109" s="403"/>
      <c r="H109" s="403"/>
      <c r="I109" s="403"/>
      <c r="J109" s="403"/>
      <c r="K109" s="403"/>
      <c r="L109" s="404"/>
      <c r="M109" s="236">
        <v>0</v>
      </c>
      <c r="N109" s="237">
        <v>0</v>
      </c>
      <c r="O109" s="236"/>
      <c r="P109" s="237"/>
      <c r="Q109" s="239"/>
      <c r="R109" s="239"/>
      <c r="S109" s="239"/>
      <c r="T109" s="240">
        <f t="shared" si="27"/>
        <v>0</v>
      </c>
      <c r="U109" s="270"/>
      <c r="V109" s="242">
        <f>+U109*T103</f>
        <v>0</v>
      </c>
      <c r="W109" s="240"/>
      <c r="X109" s="240">
        <f t="shared" si="15"/>
        <v>0</v>
      </c>
      <c r="Y109" s="231">
        <f t="shared" si="20"/>
        <v>0</v>
      </c>
      <c r="Z109" s="243">
        <v>0</v>
      </c>
      <c r="AB109" s="217"/>
      <c r="AC109" s="217"/>
      <c r="AD109" s="217"/>
      <c r="AE109" s="217"/>
      <c r="AF109" s="217"/>
      <c r="AG109" s="217"/>
      <c r="AH109" s="217"/>
      <c r="AI109" s="217"/>
      <c r="AJ109" s="217"/>
      <c r="AK109" s="217"/>
      <c r="AL109" s="217"/>
      <c r="AM109" s="217"/>
      <c r="AN109" s="217"/>
      <c r="AO109" s="217"/>
      <c r="AP109" s="217"/>
      <c r="AQ109" s="217"/>
      <c r="AR109" s="217"/>
      <c r="AS109" s="217"/>
      <c r="AT109" s="217"/>
      <c r="AU109" s="217"/>
      <c r="AV109" s="217"/>
      <c r="AW109" s="217"/>
      <c r="AX109" s="217"/>
      <c r="AY109" s="217"/>
      <c r="AZ109" s="217"/>
      <c r="BA109" s="217"/>
      <c r="BB109" s="217"/>
      <c r="BC109" s="217"/>
      <c r="BD109" s="217"/>
      <c r="BE109" s="217"/>
      <c r="BF109" s="217"/>
      <c r="BG109" s="217"/>
    </row>
    <row r="110" spans="1:59" ht="24.9" customHeight="1" x14ac:dyDescent="0.25">
      <c r="A110" s="320"/>
      <c r="B110" s="312"/>
      <c r="C110" s="313" t="s">
        <v>347</v>
      </c>
      <c r="D110" s="322" t="s">
        <v>555</v>
      </c>
      <c r="E110" s="323">
        <v>30000024</v>
      </c>
      <c r="F110" s="364" t="s">
        <v>8</v>
      </c>
      <c r="G110" s="339">
        <v>1</v>
      </c>
      <c r="H110" s="340" t="s">
        <v>0</v>
      </c>
      <c r="I110" s="341">
        <v>65</v>
      </c>
      <c r="J110" s="340" t="s">
        <v>29</v>
      </c>
      <c r="K110" s="340"/>
      <c r="L110" s="342">
        <f t="shared" ref="L110:L112" si="29">IF(G110="","",G110*I110)</f>
        <v>65</v>
      </c>
      <c r="M110" s="236">
        <v>0</v>
      </c>
      <c r="N110" s="237">
        <f>T110*L110</f>
        <v>0</v>
      </c>
      <c r="O110" s="236"/>
      <c r="P110" s="237"/>
      <c r="Q110" s="325"/>
      <c r="R110" s="325"/>
      <c r="S110" s="325"/>
      <c r="T110" s="242">
        <f t="shared" si="27"/>
        <v>0</v>
      </c>
      <c r="U110" s="270"/>
      <c r="V110" s="242">
        <f>+U110*T104</f>
        <v>0</v>
      </c>
      <c r="W110" s="246">
        <v>11.5</v>
      </c>
      <c r="X110" s="242">
        <f t="shared" si="15"/>
        <v>0</v>
      </c>
      <c r="Y110" s="231">
        <f t="shared" si="20"/>
        <v>0</v>
      </c>
      <c r="Z110" s="311"/>
    </row>
    <row r="111" spans="1:59" ht="24.9" customHeight="1" x14ac:dyDescent="0.25">
      <c r="A111" s="301"/>
      <c r="B111" s="225"/>
      <c r="C111" s="317" t="s">
        <v>349</v>
      </c>
      <c r="D111" s="322" t="s">
        <v>555</v>
      </c>
      <c r="E111" s="319">
        <v>30000038</v>
      </c>
      <c r="F111" s="365" t="s">
        <v>9</v>
      </c>
      <c r="G111" s="305">
        <v>1</v>
      </c>
      <c r="H111" s="306" t="s">
        <v>0</v>
      </c>
      <c r="I111" s="307">
        <v>125</v>
      </c>
      <c r="J111" s="306" t="s">
        <v>29</v>
      </c>
      <c r="K111" s="306"/>
      <c r="L111" s="308">
        <f t="shared" si="29"/>
        <v>125</v>
      </c>
      <c r="M111" s="236">
        <v>0</v>
      </c>
      <c r="N111" s="237">
        <f t="shared" ref="N111:N113" si="30">T111*L111</f>
        <v>0</v>
      </c>
      <c r="O111" s="236"/>
      <c r="P111" s="237"/>
      <c r="Q111" s="310"/>
      <c r="R111" s="310"/>
      <c r="S111" s="310"/>
      <c r="T111" s="242">
        <f t="shared" si="27"/>
        <v>0</v>
      </c>
      <c r="U111" s="270"/>
      <c r="V111" s="242" t="e">
        <f>+U111*#REF!</f>
        <v>#REF!</v>
      </c>
      <c r="W111" s="241">
        <v>11.61</v>
      </c>
      <c r="X111" s="242">
        <f t="shared" si="15"/>
        <v>0</v>
      </c>
      <c r="Y111" s="231">
        <f t="shared" si="20"/>
        <v>0</v>
      </c>
      <c r="Z111" s="311"/>
    </row>
    <row r="112" spans="1:59" ht="24.9" customHeight="1" x14ac:dyDescent="0.25">
      <c r="A112" s="301"/>
      <c r="B112" s="225"/>
      <c r="C112" s="302" t="s">
        <v>350</v>
      </c>
      <c r="D112" s="322" t="s">
        <v>555</v>
      </c>
      <c r="E112" s="319">
        <v>30000366</v>
      </c>
      <c r="F112" s="365" t="s">
        <v>97</v>
      </c>
      <c r="G112" s="305">
        <v>1</v>
      </c>
      <c r="H112" s="306" t="s">
        <v>0</v>
      </c>
      <c r="I112" s="307">
        <v>130</v>
      </c>
      <c r="J112" s="306" t="s">
        <v>29</v>
      </c>
      <c r="K112" s="306"/>
      <c r="L112" s="308">
        <f t="shared" si="29"/>
        <v>130</v>
      </c>
      <c r="M112" s="236">
        <v>0</v>
      </c>
      <c r="N112" s="237">
        <f t="shared" si="30"/>
        <v>0</v>
      </c>
      <c r="O112" s="236"/>
      <c r="P112" s="237"/>
      <c r="Q112" s="310"/>
      <c r="R112" s="310"/>
      <c r="S112" s="310"/>
      <c r="T112" s="242">
        <f t="shared" si="27"/>
        <v>0</v>
      </c>
      <c r="U112" s="270"/>
      <c r="V112" s="242" t="e">
        <f>+U112*#REF!</f>
        <v>#REF!</v>
      </c>
      <c r="W112" s="241">
        <v>11.61</v>
      </c>
      <c r="X112" s="242">
        <f t="shared" si="15"/>
        <v>0</v>
      </c>
      <c r="Y112" s="231">
        <f t="shared" si="20"/>
        <v>0</v>
      </c>
      <c r="Z112" s="311"/>
    </row>
    <row r="113" spans="1:59" ht="24.9" customHeight="1" x14ac:dyDescent="0.25">
      <c r="A113" s="301"/>
      <c r="B113" s="225" t="s">
        <v>272</v>
      </c>
      <c r="C113" s="317"/>
      <c r="D113" s="317"/>
      <c r="E113" s="336"/>
      <c r="F113" s="340" t="s">
        <v>30</v>
      </c>
      <c r="G113" s="343">
        <f>+SUM(G110:G112)</f>
        <v>3</v>
      </c>
      <c r="H113" s="306"/>
      <c r="I113" s="306"/>
      <c r="J113" s="306"/>
      <c r="K113" s="306"/>
      <c r="L113" s="308">
        <f>+SUM(L110:L112)</f>
        <v>320</v>
      </c>
      <c r="M113" s="236">
        <v>0</v>
      </c>
      <c r="N113" s="237">
        <f t="shared" si="30"/>
        <v>0</v>
      </c>
      <c r="O113" s="236"/>
      <c r="P113" s="237"/>
      <c r="Q113" s="306" t="s">
        <v>58</v>
      </c>
      <c r="R113" s="306" t="s">
        <v>28</v>
      </c>
      <c r="S113" s="306"/>
      <c r="T113" s="242">
        <f t="shared" ref="T113:T116" si="31">Y113</f>
        <v>0</v>
      </c>
      <c r="U113" s="241"/>
      <c r="V113" s="242" t="e">
        <f>+U113*#REF!</f>
        <v>#REF!</v>
      </c>
      <c r="W113" s="241"/>
      <c r="X113" s="242">
        <f t="shared" si="15"/>
        <v>0</v>
      </c>
      <c r="Y113" s="231">
        <f t="shared" si="20"/>
        <v>0</v>
      </c>
      <c r="Z113" s="311">
        <v>0</v>
      </c>
      <c r="AB113" s="217"/>
      <c r="AC113" s="217"/>
      <c r="AD113" s="217"/>
      <c r="AE113" s="217"/>
      <c r="AF113" s="217"/>
      <c r="AG113" s="217"/>
      <c r="AH113" s="217"/>
      <c r="AI113" s="217"/>
      <c r="AJ113" s="217"/>
      <c r="AK113" s="217"/>
      <c r="AL113" s="217"/>
      <c r="AM113" s="217"/>
      <c r="AN113" s="217"/>
      <c r="AO113" s="217"/>
      <c r="AP113" s="217"/>
      <c r="AQ113" s="217"/>
      <c r="AR113" s="217"/>
      <c r="AS113" s="217"/>
      <c r="AT113" s="217"/>
      <c r="AU113" s="217"/>
      <c r="AV113" s="217"/>
      <c r="AW113" s="217"/>
      <c r="AX113" s="217"/>
      <c r="AY113" s="217"/>
      <c r="AZ113" s="217"/>
      <c r="BA113" s="217"/>
      <c r="BB113" s="217"/>
      <c r="BC113" s="217"/>
      <c r="BD113" s="217"/>
      <c r="BE113" s="217"/>
      <c r="BF113" s="217"/>
      <c r="BG113" s="217"/>
    </row>
    <row r="114" spans="1:59" ht="24.9" customHeight="1" x14ac:dyDescent="0.25">
      <c r="A114" s="232" t="s">
        <v>80</v>
      </c>
      <c r="B114" s="233"/>
      <c r="C114" s="234"/>
      <c r="D114" s="234"/>
      <c r="E114" s="245"/>
      <c r="F114" s="402" t="s">
        <v>10</v>
      </c>
      <c r="G114" s="403"/>
      <c r="H114" s="403"/>
      <c r="I114" s="403"/>
      <c r="J114" s="403"/>
      <c r="K114" s="403"/>
      <c r="L114" s="404"/>
      <c r="M114" s="236">
        <v>0</v>
      </c>
      <c r="N114" s="237">
        <v>0</v>
      </c>
      <c r="O114" s="236"/>
      <c r="P114" s="237"/>
      <c r="Q114" s="239"/>
      <c r="R114" s="239"/>
      <c r="S114" s="239"/>
      <c r="T114" s="240">
        <f t="shared" si="31"/>
        <v>0</v>
      </c>
      <c r="U114" s="241"/>
      <c r="V114" s="242" t="e">
        <f>+U114*#REF!</f>
        <v>#REF!</v>
      </c>
      <c r="W114" s="240"/>
      <c r="X114" s="240">
        <f t="shared" si="15"/>
        <v>0</v>
      </c>
      <c r="Y114" s="231">
        <f t="shared" si="20"/>
        <v>0</v>
      </c>
      <c r="Z114" s="243">
        <v>0</v>
      </c>
      <c r="AB114" s="217"/>
      <c r="AC114" s="217"/>
      <c r="AD114" s="217"/>
      <c r="AE114" s="217"/>
      <c r="AF114" s="217"/>
      <c r="AG114" s="217"/>
      <c r="AH114" s="217"/>
      <c r="AI114" s="217"/>
      <c r="AJ114" s="217"/>
      <c r="AK114" s="217"/>
      <c r="AL114" s="217"/>
      <c r="AM114" s="217"/>
      <c r="AN114" s="217"/>
      <c r="AO114" s="217"/>
      <c r="AP114" s="217"/>
      <c r="AQ114" s="217"/>
      <c r="AR114" s="217"/>
      <c r="AS114" s="217"/>
      <c r="AT114" s="217"/>
      <c r="AU114" s="217"/>
      <c r="AV114" s="217"/>
      <c r="AW114" s="217"/>
      <c r="AX114" s="217"/>
      <c r="AY114" s="217"/>
      <c r="AZ114" s="217"/>
      <c r="BA114" s="217"/>
      <c r="BB114" s="217"/>
      <c r="BC114" s="217"/>
      <c r="BD114" s="217"/>
      <c r="BE114" s="217"/>
      <c r="BF114" s="217"/>
      <c r="BG114" s="217"/>
    </row>
    <row r="115" spans="1:59" ht="24.75" customHeight="1" x14ac:dyDescent="0.25">
      <c r="A115" s="301"/>
      <c r="B115" s="225"/>
      <c r="C115" s="317" t="s">
        <v>351</v>
      </c>
      <c r="D115" s="322" t="s">
        <v>555</v>
      </c>
      <c r="E115" s="318">
        <v>30000046</v>
      </c>
      <c r="F115" s="365" t="s">
        <v>11</v>
      </c>
      <c r="G115" s="343">
        <v>1</v>
      </c>
      <c r="H115" s="306" t="s">
        <v>0</v>
      </c>
      <c r="I115" s="307">
        <v>12</v>
      </c>
      <c r="J115" s="306" t="s">
        <v>29</v>
      </c>
      <c r="K115" s="306"/>
      <c r="L115" s="308">
        <f t="shared" ref="L115:L116" si="32">IF(G115="","",G115*I115)</f>
        <v>12</v>
      </c>
      <c r="M115" s="236">
        <v>0</v>
      </c>
      <c r="N115" s="237">
        <v>11.61</v>
      </c>
      <c r="O115" s="236"/>
      <c r="P115" s="237"/>
      <c r="Q115" s="310"/>
      <c r="R115" s="310"/>
      <c r="S115" s="310"/>
      <c r="T115" s="242">
        <f t="shared" si="31"/>
        <v>1005</v>
      </c>
      <c r="U115" s="241"/>
      <c r="V115" s="242" t="e">
        <f>+U115*#REF!</f>
        <v>#REF!</v>
      </c>
      <c r="W115" s="241">
        <v>11.61</v>
      </c>
      <c r="X115" s="242">
        <f t="shared" si="15"/>
        <v>11668.05</v>
      </c>
      <c r="Y115" s="231">
        <f t="shared" si="20"/>
        <v>1005</v>
      </c>
      <c r="Z115" s="311">
        <v>1005</v>
      </c>
    </row>
    <row r="116" spans="1:59" ht="24.75" customHeight="1" x14ac:dyDescent="0.25">
      <c r="A116" s="301"/>
      <c r="B116" s="225"/>
      <c r="C116" s="317" t="s">
        <v>352</v>
      </c>
      <c r="D116" s="322" t="s">
        <v>555</v>
      </c>
      <c r="E116" s="318">
        <v>30000048</v>
      </c>
      <c r="F116" s="365" t="s">
        <v>12</v>
      </c>
      <c r="G116" s="343">
        <v>1</v>
      </c>
      <c r="H116" s="306" t="s">
        <v>0</v>
      </c>
      <c r="I116" s="307">
        <v>14</v>
      </c>
      <c r="J116" s="306" t="s">
        <v>29</v>
      </c>
      <c r="K116" s="306"/>
      <c r="L116" s="308">
        <f t="shared" si="32"/>
        <v>14</v>
      </c>
      <c r="M116" s="236">
        <v>0</v>
      </c>
      <c r="N116" s="237">
        <v>11.61</v>
      </c>
      <c r="O116" s="236"/>
      <c r="P116" s="237"/>
      <c r="Q116" s="310"/>
      <c r="R116" s="310"/>
      <c r="S116" s="310"/>
      <c r="T116" s="242">
        <f t="shared" si="31"/>
        <v>300</v>
      </c>
      <c r="U116" s="241"/>
      <c r="V116" s="242" t="e">
        <f>+U116*#REF!</f>
        <v>#REF!</v>
      </c>
      <c r="W116" s="241">
        <v>11.61</v>
      </c>
      <c r="X116" s="242">
        <f t="shared" si="15"/>
        <v>3483</v>
      </c>
      <c r="Y116" s="231">
        <f t="shared" si="20"/>
        <v>300</v>
      </c>
      <c r="Z116" s="311">
        <v>300</v>
      </c>
    </row>
    <row r="117" spans="1:59" ht="24.9" customHeight="1" x14ac:dyDescent="0.25">
      <c r="A117" s="301"/>
      <c r="B117" s="225" t="s">
        <v>272</v>
      </c>
      <c r="C117" s="317"/>
      <c r="D117" s="317"/>
      <c r="E117" s="336"/>
      <c r="F117" s="306" t="s">
        <v>30</v>
      </c>
      <c r="G117" s="343">
        <f>+SUM(G115:G116)</f>
        <v>2</v>
      </c>
      <c r="H117" s="306"/>
      <c r="I117" s="306"/>
      <c r="J117" s="306"/>
      <c r="K117" s="306"/>
      <c r="L117" s="308">
        <f>+SUM(L115:L116)</f>
        <v>26</v>
      </c>
      <c r="M117" s="236">
        <v>0</v>
      </c>
      <c r="N117" s="237">
        <v>20.952599999999997</v>
      </c>
      <c r="O117" s="236"/>
      <c r="P117" s="237"/>
      <c r="Q117" s="306" t="s">
        <v>58</v>
      </c>
      <c r="R117" s="306" t="s">
        <v>28</v>
      </c>
      <c r="S117" s="306"/>
      <c r="T117" s="242">
        <f t="shared" ref="T117:T153" si="33">Y117</f>
        <v>0</v>
      </c>
      <c r="U117" s="241"/>
      <c r="V117" s="242" t="e">
        <f>+U117*#REF!</f>
        <v>#REF!</v>
      </c>
      <c r="W117" s="241"/>
      <c r="X117" s="242">
        <f t="shared" si="15"/>
        <v>0</v>
      </c>
      <c r="Y117" s="231">
        <f t="shared" si="20"/>
        <v>0</v>
      </c>
      <c r="Z117" s="311">
        <v>0</v>
      </c>
      <c r="AB117" s="217"/>
      <c r="AC117" s="217"/>
      <c r="AD117" s="217"/>
      <c r="AE117" s="217"/>
      <c r="AF117" s="217"/>
      <c r="AG117" s="217"/>
      <c r="AH117" s="217"/>
      <c r="AI117" s="217"/>
      <c r="AJ117" s="217"/>
      <c r="AK117" s="217"/>
      <c r="AL117" s="217"/>
      <c r="AM117" s="217"/>
      <c r="AN117" s="217"/>
      <c r="AO117" s="217"/>
      <c r="AP117" s="217"/>
      <c r="AQ117" s="217"/>
      <c r="AR117" s="217"/>
      <c r="AS117" s="217"/>
      <c r="AT117" s="217"/>
      <c r="AU117" s="217"/>
      <c r="AV117" s="217"/>
      <c r="AW117" s="217"/>
      <c r="AX117" s="217"/>
      <c r="AY117" s="217"/>
      <c r="AZ117" s="217"/>
      <c r="BA117" s="217"/>
      <c r="BB117" s="217"/>
      <c r="BC117" s="217"/>
      <c r="BD117" s="217"/>
      <c r="BE117" s="217"/>
      <c r="BF117" s="217"/>
      <c r="BG117" s="217"/>
    </row>
    <row r="118" spans="1:59" ht="24.9" customHeight="1" x14ac:dyDescent="0.25">
      <c r="A118" s="232" t="s">
        <v>81</v>
      </c>
      <c r="B118" s="233"/>
      <c r="C118" s="234"/>
      <c r="D118" s="234"/>
      <c r="E118" s="245"/>
      <c r="F118" s="402" t="s">
        <v>166</v>
      </c>
      <c r="G118" s="403"/>
      <c r="H118" s="403"/>
      <c r="I118" s="403"/>
      <c r="J118" s="403"/>
      <c r="K118" s="403"/>
      <c r="L118" s="404"/>
      <c r="M118" s="236">
        <v>0</v>
      </c>
      <c r="N118" s="237">
        <v>0</v>
      </c>
      <c r="O118" s="236"/>
      <c r="P118" s="237"/>
      <c r="Q118" s="238"/>
      <c r="R118" s="239"/>
      <c r="S118" s="239"/>
      <c r="T118" s="240">
        <f t="shared" si="33"/>
        <v>0</v>
      </c>
      <c r="U118" s="241"/>
      <c r="V118" s="242" t="e">
        <f>+U118*#REF!</f>
        <v>#REF!</v>
      </c>
      <c r="W118" s="240"/>
      <c r="X118" s="240">
        <f t="shared" si="15"/>
        <v>0</v>
      </c>
      <c r="Y118" s="231">
        <f t="shared" si="20"/>
        <v>0</v>
      </c>
      <c r="Z118" s="243">
        <v>0</v>
      </c>
      <c r="AB118" s="217"/>
      <c r="AC118" s="217"/>
      <c r="AD118" s="217"/>
      <c r="AE118" s="217"/>
      <c r="AF118" s="217"/>
      <c r="AG118" s="217"/>
      <c r="AH118" s="217"/>
      <c r="AI118" s="217"/>
      <c r="AJ118" s="217"/>
      <c r="AK118" s="217"/>
      <c r="AL118" s="217"/>
      <c r="AM118" s="217"/>
      <c r="AN118" s="217"/>
      <c r="AO118" s="217"/>
      <c r="AP118" s="217"/>
      <c r="AQ118" s="217"/>
      <c r="AR118" s="217"/>
      <c r="AS118" s="217"/>
      <c r="AT118" s="217"/>
      <c r="AU118" s="217"/>
      <c r="AV118" s="217"/>
      <c r="AW118" s="217"/>
      <c r="AX118" s="217"/>
      <c r="AY118" s="217"/>
      <c r="AZ118" s="217"/>
      <c r="BA118" s="217"/>
      <c r="BB118" s="217"/>
      <c r="BC118" s="217"/>
      <c r="BD118" s="217"/>
      <c r="BE118" s="217"/>
      <c r="BF118" s="217"/>
      <c r="BG118" s="217"/>
    </row>
    <row r="119" spans="1:59" ht="24.9" customHeight="1" x14ac:dyDescent="0.25">
      <c r="A119" s="320"/>
      <c r="B119" s="312" t="s">
        <v>136</v>
      </c>
      <c r="C119" s="313" t="s">
        <v>353</v>
      </c>
      <c r="D119" s="313"/>
      <c r="E119" s="329">
        <v>10000405</v>
      </c>
      <c r="F119" s="405" t="s">
        <v>82</v>
      </c>
      <c r="G119" s="406"/>
      <c r="H119" s="406"/>
      <c r="I119" s="406"/>
      <c r="J119" s="406"/>
      <c r="K119" s="406"/>
      <c r="L119" s="407"/>
      <c r="M119" s="236">
        <v>0</v>
      </c>
      <c r="N119" s="237">
        <v>630.38279999999997</v>
      </c>
      <c r="O119" s="236"/>
      <c r="P119" s="237"/>
      <c r="Q119" s="316" t="s">
        <v>58</v>
      </c>
      <c r="R119" s="325" t="s">
        <v>32</v>
      </c>
      <c r="S119" s="325"/>
      <c r="T119" s="242">
        <f t="shared" si="33"/>
        <v>0</v>
      </c>
      <c r="U119" s="241"/>
      <c r="V119" s="242" t="e">
        <f>+U119*#REF!</f>
        <v>#REF!</v>
      </c>
      <c r="W119" s="246">
        <v>630.38279999999997</v>
      </c>
      <c r="X119" s="242">
        <f t="shared" si="15"/>
        <v>0</v>
      </c>
      <c r="Y119" s="231">
        <f t="shared" si="20"/>
        <v>0</v>
      </c>
      <c r="Z119" s="311">
        <v>0</v>
      </c>
    </row>
    <row r="120" spans="1:59" ht="24.9" customHeight="1" x14ac:dyDescent="0.25">
      <c r="A120" s="301"/>
      <c r="B120" s="355" t="s">
        <v>137</v>
      </c>
      <c r="C120" s="317" t="s">
        <v>354</v>
      </c>
      <c r="D120" s="317"/>
      <c r="E120" s="318">
        <v>10000407</v>
      </c>
      <c r="F120" s="405" t="s">
        <v>309</v>
      </c>
      <c r="G120" s="406"/>
      <c r="H120" s="406"/>
      <c r="I120" s="406"/>
      <c r="J120" s="406"/>
      <c r="K120" s="406"/>
      <c r="L120" s="407"/>
      <c r="M120" s="236">
        <v>0</v>
      </c>
      <c r="N120" s="237">
        <v>630.38279999999997</v>
      </c>
      <c r="O120" s="236"/>
      <c r="P120" s="237"/>
      <c r="Q120" s="309" t="s">
        <v>58</v>
      </c>
      <c r="R120" s="310" t="s">
        <v>32</v>
      </c>
      <c r="S120" s="310"/>
      <c r="T120" s="242">
        <f t="shared" si="33"/>
        <v>0</v>
      </c>
      <c r="U120" s="241"/>
      <c r="V120" s="242" t="e">
        <f>+U120*#REF!</f>
        <v>#REF!</v>
      </c>
      <c r="W120" s="241">
        <v>630.38279999999997</v>
      </c>
      <c r="X120" s="242">
        <f t="shared" si="15"/>
        <v>0</v>
      </c>
      <c r="Y120" s="231">
        <f t="shared" si="20"/>
        <v>0</v>
      </c>
      <c r="Z120" s="311">
        <v>0</v>
      </c>
    </row>
    <row r="121" spans="1:59" ht="24.9" customHeight="1" x14ac:dyDescent="0.25">
      <c r="A121" s="133" t="s">
        <v>236</v>
      </c>
      <c r="B121" s="233"/>
      <c r="C121" s="187"/>
      <c r="D121" s="187"/>
      <c r="E121" s="263"/>
      <c r="F121" s="402" t="s">
        <v>235</v>
      </c>
      <c r="G121" s="403"/>
      <c r="H121" s="403"/>
      <c r="I121" s="403"/>
      <c r="J121" s="403"/>
      <c r="K121" s="403"/>
      <c r="L121" s="404"/>
      <c r="M121" s="236">
        <v>0</v>
      </c>
      <c r="N121" s="237">
        <v>0</v>
      </c>
      <c r="O121" s="236"/>
      <c r="P121" s="237"/>
      <c r="Q121" s="264"/>
      <c r="R121" s="238"/>
      <c r="S121" s="238"/>
      <c r="T121" s="240">
        <f t="shared" si="33"/>
        <v>0</v>
      </c>
      <c r="U121" s="241"/>
      <c r="V121" s="242" t="e">
        <f>+U121*#REF!</f>
        <v>#REF!</v>
      </c>
      <c r="W121" s="240"/>
      <c r="X121" s="240">
        <f t="shared" si="15"/>
        <v>0</v>
      </c>
      <c r="Y121" s="231">
        <f t="shared" si="20"/>
        <v>0</v>
      </c>
      <c r="Z121" s="243">
        <v>0</v>
      </c>
      <c r="AB121" s="217"/>
      <c r="AC121" s="217"/>
      <c r="AD121" s="217"/>
      <c r="AE121" s="217"/>
      <c r="AF121" s="217"/>
      <c r="AG121" s="217"/>
      <c r="AH121" s="217"/>
      <c r="AI121" s="217"/>
      <c r="AJ121" s="217"/>
      <c r="AK121" s="217"/>
      <c r="AL121" s="217"/>
      <c r="AM121" s="217"/>
      <c r="AN121" s="217"/>
      <c r="AO121" s="217"/>
      <c r="AP121" s="217"/>
      <c r="AQ121" s="217"/>
      <c r="AR121" s="217"/>
      <c r="AS121" s="217"/>
      <c r="AT121" s="217"/>
      <c r="AU121" s="217"/>
      <c r="AV121" s="217"/>
      <c r="AW121" s="217"/>
      <c r="AX121" s="217"/>
      <c r="AY121" s="217"/>
      <c r="AZ121" s="217"/>
      <c r="BA121" s="217"/>
      <c r="BB121" s="217"/>
      <c r="BC121" s="217"/>
      <c r="BD121" s="217"/>
      <c r="BE121" s="217"/>
      <c r="BF121" s="217"/>
      <c r="BG121" s="217"/>
    </row>
    <row r="122" spans="1:59" ht="24.9" customHeight="1" x14ac:dyDescent="0.25">
      <c r="A122" s="104"/>
      <c r="B122" s="312" t="s">
        <v>275</v>
      </c>
      <c r="C122" s="113"/>
      <c r="D122" s="113"/>
      <c r="E122" s="334"/>
      <c r="F122" s="405" t="s">
        <v>237</v>
      </c>
      <c r="G122" s="406"/>
      <c r="H122" s="406"/>
      <c r="I122" s="406"/>
      <c r="J122" s="406"/>
      <c r="K122" s="406"/>
      <c r="L122" s="407"/>
      <c r="M122" s="236">
        <v>0</v>
      </c>
      <c r="N122" s="237">
        <v>0</v>
      </c>
      <c r="O122" s="236"/>
      <c r="P122" s="237"/>
      <c r="Q122" s="316" t="s">
        <v>58</v>
      </c>
      <c r="R122" s="325" t="s">
        <v>32</v>
      </c>
      <c r="S122" s="325"/>
      <c r="T122" s="242">
        <f t="shared" si="33"/>
        <v>0</v>
      </c>
      <c r="U122" s="241"/>
      <c r="V122" s="242" t="e">
        <f>+U122*#REF!</f>
        <v>#REF!</v>
      </c>
      <c r="W122" s="246"/>
      <c r="X122" s="242">
        <f t="shared" si="15"/>
        <v>0</v>
      </c>
      <c r="Y122" s="231">
        <f t="shared" si="20"/>
        <v>0</v>
      </c>
      <c r="Z122" s="311">
        <v>0</v>
      </c>
      <c r="AB122" s="217"/>
      <c r="AC122" s="217"/>
      <c r="AD122" s="217"/>
      <c r="AE122" s="217"/>
      <c r="AF122" s="217"/>
      <c r="AG122" s="217"/>
      <c r="AH122" s="217"/>
      <c r="AI122" s="217"/>
      <c r="AJ122" s="217"/>
      <c r="AK122" s="217"/>
      <c r="AL122" s="217"/>
      <c r="AM122" s="217"/>
      <c r="AN122" s="217"/>
      <c r="AO122" s="217"/>
      <c r="AP122" s="217"/>
      <c r="AQ122" s="217"/>
      <c r="AR122" s="217"/>
      <c r="AS122" s="217"/>
      <c r="AT122" s="217"/>
      <c r="AU122" s="217"/>
      <c r="AV122" s="217"/>
      <c r="AW122" s="217"/>
      <c r="AX122" s="217"/>
      <c r="AY122" s="217"/>
      <c r="AZ122" s="217"/>
      <c r="BA122" s="217"/>
      <c r="BB122" s="217"/>
      <c r="BC122" s="217"/>
      <c r="BD122" s="217"/>
      <c r="BE122" s="217"/>
      <c r="BF122" s="217"/>
      <c r="BG122" s="217"/>
    </row>
    <row r="123" spans="1:59" ht="24.9" customHeight="1" x14ac:dyDescent="0.25">
      <c r="A123" s="232" t="s">
        <v>83</v>
      </c>
      <c r="B123" s="233"/>
      <c r="C123" s="234"/>
      <c r="D123" s="234"/>
      <c r="E123" s="245"/>
      <c r="F123" s="402" t="s">
        <v>482</v>
      </c>
      <c r="G123" s="403"/>
      <c r="H123" s="403"/>
      <c r="I123" s="403"/>
      <c r="J123" s="403"/>
      <c r="K123" s="403"/>
      <c r="L123" s="404"/>
      <c r="M123" s="236">
        <v>0</v>
      </c>
      <c r="N123" s="237">
        <v>0</v>
      </c>
      <c r="O123" s="236"/>
      <c r="P123" s="237"/>
      <c r="Q123" s="238"/>
      <c r="R123" s="239"/>
      <c r="S123" s="239"/>
      <c r="T123" s="240">
        <f t="shared" si="33"/>
        <v>0</v>
      </c>
      <c r="U123" s="241"/>
      <c r="V123" s="242" t="e">
        <f>+U123*#REF!</f>
        <v>#REF!</v>
      </c>
      <c r="W123" s="240"/>
      <c r="X123" s="240">
        <f t="shared" si="15"/>
        <v>0</v>
      </c>
      <c r="Y123" s="231">
        <f t="shared" si="20"/>
        <v>0</v>
      </c>
      <c r="Z123" s="243">
        <v>0</v>
      </c>
      <c r="AB123" s="217"/>
      <c r="AC123" s="217"/>
      <c r="AD123" s="217"/>
      <c r="AE123" s="217"/>
      <c r="AF123" s="217"/>
      <c r="AG123" s="217"/>
      <c r="AH123" s="217"/>
      <c r="AI123" s="217"/>
      <c r="AJ123" s="217"/>
      <c r="AK123" s="217"/>
      <c r="AL123" s="217"/>
      <c r="AM123" s="217"/>
      <c r="AN123" s="217"/>
      <c r="AO123" s="217"/>
      <c r="AP123" s="217"/>
      <c r="AQ123" s="217"/>
      <c r="AR123" s="217"/>
      <c r="AS123" s="217"/>
      <c r="AT123" s="217"/>
      <c r="AU123" s="217"/>
      <c r="AV123" s="217"/>
      <c r="AW123" s="217"/>
      <c r="AX123" s="217"/>
      <c r="AY123" s="217"/>
      <c r="AZ123" s="217"/>
      <c r="BA123" s="217"/>
      <c r="BB123" s="217"/>
      <c r="BC123" s="217"/>
      <c r="BD123" s="217"/>
      <c r="BE123" s="217"/>
      <c r="BF123" s="217"/>
      <c r="BG123" s="217"/>
    </row>
    <row r="124" spans="1:59" ht="24.9" customHeight="1" x14ac:dyDescent="0.25">
      <c r="A124" s="104"/>
      <c r="B124" s="312">
        <v>13</v>
      </c>
      <c r="C124" s="356" t="s">
        <v>357</v>
      </c>
      <c r="D124" s="322" t="s">
        <v>556</v>
      </c>
      <c r="E124" s="323">
        <v>10000268</v>
      </c>
      <c r="F124" s="405" t="s">
        <v>167</v>
      </c>
      <c r="G124" s="406"/>
      <c r="H124" s="406"/>
      <c r="I124" s="406"/>
      <c r="J124" s="406"/>
      <c r="K124" s="406"/>
      <c r="L124" s="407"/>
      <c r="M124" s="236">
        <v>0</v>
      </c>
      <c r="N124" s="237">
        <v>129.65219999999999</v>
      </c>
      <c r="O124" s="236"/>
      <c r="P124" s="237"/>
      <c r="Q124" s="316" t="s">
        <v>58</v>
      </c>
      <c r="R124" s="325" t="s">
        <v>13</v>
      </c>
      <c r="S124" s="325"/>
      <c r="T124" s="242">
        <f t="shared" si="33"/>
        <v>0</v>
      </c>
      <c r="U124" s="241"/>
      <c r="V124" s="242" t="e">
        <f>+U124*#REF!</f>
        <v>#REF!</v>
      </c>
      <c r="W124" s="241">
        <v>129.65219999999999</v>
      </c>
      <c r="X124" s="242">
        <f t="shared" si="15"/>
        <v>0</v>
      </c>
      <c r="Y124" s="231">
        <f t="shared" si="20"/>
        <v>0</v>
      </c>
      <c r="Z124" s="311"/>
    </row>
    <row r="125" spans="1:59" ht="24.9" customHeight="1" x14ac:dyDescent="0.25">
      <c r="A125" s="29"/>
      <c r="B125" s="225">
        <v>13</v>
      </c>
      <c r="C125" s="317" t="s">
        <v>358</v>
      </c>
      <c r="D125" s="322" t="s">
        <v>556</v>
      </c>
      <c r="E125" s="319">
        <v>10000269</v>
      </c>
      <c r="F125" s="405" t="s">
        <v>168</v>
      </c>
      <c r="G125" s="406"/>
      <c r="H125" s="406"/>
      <c r="I125" s="406"/>
      <c r="J125" s="406"/>
      <c r="K125" s="406"/>
      <c r="L125" s="407"/>
      <c r="M125" s="236">
        <v>0</v>
      </c>
      <c r="N125" s="237">
        <v>72.982799999999997</v>
      </c>
      <c r="O125" s="236"/>
      <c r="P125" s="237"/>
      <c r="Q125" s="309" t="s">
        <v>58</v>
      </c>
      <c r="R125" s="310" t="s">
        <v>13</v>
      </c>
      <c r="S125" s="310"/>
      <c r="T125" s="242">
        <f t="shared" si="33"/>
        <v>0</v>
      </c>
      <c r="U125" s="241"/>
      <c r="V125" s="242" t="e">
        <f>+U125*#REF!</f>
        <v>#REF!</v>
      </c>
      <c r="W125" s="241">
        <v>72.982799999999997</v>
      </c>
      <c r="X125" s="242">
        <f t="shared" si="15"/>
        <v>0</v>
      </c>
      <c r="Y125" s="231">
        <f t="shared" si="20"/>
        <v>0</v>
      </c>
      <c r="Z125" s="311"/>
    </row>
    <row r="126" spans="1:59" ht="24.9" customHeight="1" x14ac:dyDescent="0.25">
      <c r="A126" s="29"/>
      <c r="B126" s="225">
        <v>13</v>
      </c>
      <c r="C126" s="317" t="s">
        <v>359</v>
      </c>
      <c r="D126" s="322" t="s">
        <v>556</v>
      </c>
      <c r="E126" s="319">
        <v>10000271</v>
      </c>
      <c r="F126" s="405" t="s">
        <v>169</v>
      </c>
      <c r="G126" s="406"/>
      <c r="H126" s="406"/>
      <c r="I126" s="406"/>
      <c r="J126" s="406"/>
      <c r="K126" s="406"/>
      <c r="L126" s="407"/>
      <c r="M126" s="236">
        <v>0</v>
      </c>
      <c r="N126" s="237">
        <v>55.113299999999995</v>
      </c>
      <c r="O126" s="236"/>
      <c r="P126" s="237"/>
      <c r="Q126" s="309" t="s">
        <v>58</v>
      </c>
      <c r="R126" s="310" t="s">
        <v>13</v>
      </c>
      <c r="S126" s="310"/>
      <c r="T126" s="242">
        <f t="shared" si="33"/>
        <v>0</v>
      </c>
      <c r="U126" s="241"/>
      <c r="V126" s="242" t="e">
        <f>+U126*#REF!</f>
        <v>#REF!</v>
      </c>
      <c r="W126" s="241">
        <v>55.113299999999995</v>
      </c>
      <c r="X126" s="242">
        <f t="shared" si="15"/>
        <v>0</v>
      </c>
      <c r="Y126" s="231">
        <f t="shared" si="20"/>
        <v>0</v>
      </c>
      <c r="Z126" s="311"/>
    </row>
    <row r="127" spans="1:59" ht="24.9" customHeight="1" x14ac:dyDescent="0.25">
      <c r="A127" s="273" t="s">
        <v>83</v>
      </c>
      <c r="B127" s="268"/>
      <c r="C127" s="274"/>
      <c r="D127" s="274"/>
      <c r="E127" s="275"/>
      <c r="F127" s="402" t="s">
        <v>527</v>
      </c>
      <c r="G127" s="403"/>
      <c r="H127" s="403"/>
      <c r="I127" s="403"/>
      <c r="J127" s="403"/>
      <c r="K127" s="403"/>
      <c r="L127" s="404"/>
      <c r="M127" s="236">
        <v>0</v>
      </c>
      <c r="N127" s="237">
        <v>0</v>
      </c>
      <c r="O127" s="236"/>
      <c r="P127" s="237"/>
      <c r="Q127" s="240"/>
      <c r="R127" s="240"/>
      <c r="S127" s="240"/>
      <c r="T127" s="240">
        <f t="shared" si="33"/>
        <v>0</v>
      </c>
      <c r="U127" s="241"/>
      <c r="V127" s="242">
        <f>+U127*T114</f>
        <v>0</v>
      </c>
      <c r="W127" s="335"/>
      <c r="X127" s="240">
        <f t="shared" si="15"/>
        <v>0</v>
      </c>
      <c r="Y127" s="231">
        <f t="shared" si="20"/>
        <v>0</v>
      </c>
      <c r="Z127" s="243">
        <v>0</v>
      </c>
      <c r="AB127" s="217"/>
      <c r="AC127" s="217"/>
      <c r="AD127" s="217"/>
      <c r="AE127" s="217"/>
      <c r="AF127" s="217"/>
      <c r="AG127" s="217"/>
      <c r="AH127" s="217"/>
      <c r="AI127" s="217"/>
      <c r="AJ127" s="217"/>
      <c r="AK127" s="217"/>
      <c r="AL127" s="217"/>
      <c r="AM127" s="217"/>
      <c r="AN127" s="217"/>
      <c r="AO127" s="217"/>
      <c r="AP127" s="217"/>
      <c r="AQ127" s="217"/>
      <c r="AR127" s="217"/>
      <c r="AS127" s="217"/>
      <c r="AT127" s="217"/>
      <c r="AU127" s="217"/>
      <c r="AV127" s="217"/>
      <c r="AW127" s="217"/>
      <c r="AX127" s="217"/>
      <c r="AY127" s="217"/>
      <c r="AZ127" s="217"/>
      <c r="BA127" s="217"/>
      <c r="BB127" s="217"/>
      <c r="BC127" s="217"/>
      <c r="BD127" s="217"/>
      <c r="BE127" s="217"/>
      <c r="BF127" s="217"/>
      <c r="BG127" s="217"/>
    </row>
    <row r="128" spans="1:59" ht="24.9" customHeight="1" x14ac:dyDescent="0.25">
      <c r="A128" s="104"/>
      <c r="B128" s="312">
        <v>13</v>
      </c>
      <c r="C128" s="313" t="s">
        <v>357</v>
      </c>
      <c r="D128" s="322" t="s">
        <v>556</v>
      </c>
      <c r="E128" s="323">
        <v>10000268</v>
      </c>
      <c r="F128" s="405" t="s">
        <v>167</v>
      </c>
      <c r="G128" s="406"/>
      <c r="H128" s="406"/>
      <c r="I128" s="406"/>
      <c r="J128" s="406"/>
      <c r="K128" s="406"/>
      <c r="L128" s="407"/>
      <c r="M128" s="236">
        <v>0</v>
      </c>
      <c r="N128" s="237">
        <v>129.65219999999999</v>
      </c>
      <c r="O128" s="236"/>
      <c r="P128" s="237"/>
      <c r="Q128" s="316" t="s">
        <v>58</v>
      </c>
      <c r="R128" s="325" t="s">
        <v>13</v>
      </c>
      <c r="S128" s="325"/>
      <c r="T128" s="242">
        <f t="shared" si="33"/>
        <v>1100</v>
      </c>
      <c r="U128" s="246"/>
      <c r="V128" s="242" t="e">
        <f>+U128*#REF!</f>
        <v>#REF!</v>
      </c>
      <c r="W128" s="246">
        <v>129.65219999999999</v>
      </c>
      <c r="X128" s="242">
        <f t="shared" si="15"/>
        <v>142617.41999999998</v>
      </c>
      <c r="Y128" s="231">
        <f t="shared" si="20"/>
        <v>1100</v>
      </c>
      <c r="Z128" s="311">
        <v>1100</v>
      </c>
    </row>
    <row r="129" spans="1:59" ht="24.9" customHeight="1" x14ac:dyDescent="0.25">
      <c r="A129" s="29"/>
      <c r="B129" s="225">
        <v>13</v>
      </c>
      <c r="C129" s="317" t="s">
        <v>358</v>
      </c>
      <c r="D129" s="322" t="s">
        <v>556</v>
      </c>
      <c r="E129" s="319">
        <v>10000269</v>
      </c>
      <c r="F129" s="405" t="s">
        <v>168</v>
      </c>
      <c r="G129" s="406"/>
      <c r="H129" s="406"/>
      <c r="I129" s="406"/>
      <c r="J129" s="406"/>
      <c r="K129" s="406"/>
      <c r="L129" s="407"/>
      <c r="M129" s="236">
        <v>0</v>
      </c>
      <c r="N129" s="237">
        <v>72.982799999999997</v>
      </c>
      <c r="O129" s="236"/>
      <c r="P129" s="237"/>
      <c r="Q129" s="309" t="s">
        <v>58</v>
      </c>
      <c r="R129" s="310" t="s">
        <v>13</v>
      </c>
      <c r="S129" s="310"/>
      <c r="T129" s="242">
        <f t="shared" si="33"/>
        <v>275</v>
      </c>
      <c r="U129" s="241"/>
      <c r="V129" s="242">
        <f>+U129*T115</f>
        <v>0</v>
      </c>
      <c r="W129" s="241">
        <v>72.982799999999997</v>
      </c>
      <c r="X129" s="242">
        <f t="shared" si="15"/>
        <v>20070.27</v>
      </c>
      <c r="Y129" s="231">
        <f t="shared" si="20"/>
        <v>275</v>
      </c>
      <c r="Z129" s="311">
        <v>275</v>
      </c>
    </row>
    <row r="130" spans="1:59" ht="24.9" customHeight="1" x14ac:dyDescent="0.25">
      <c r="A130" s="29"/>
      <c r="B130" s="225">
        <v>13</v>
      </c>
      <c r="C130" s="317" t="s">
        <v>359</v>
      </c>
      <c r="D130" s="322" t="s">
        <v>556</v>
      </c>
      <c r="E130" s="319">
        <v>10000271</v>
      </c>
      <c r="F130" s="405" t="s">
        <v>169</v>
      </c>
      <c r="G130" s="406"/>
      <c r="H130" s="406"/>
      <c r="I130" s="406"/>
      <c r="J130" s="406"/>
      <c r="K130" s="406"/>
      <c r="L130" s="407"/>
      <c r="M130" s="236">
        <v>0</v>
      </c>
      <c r="N130" s="237">
        <v>55.113299999999995</v>
      </c>
      <c r="O130" s="236"/>
      <c r="P130" s="237"/>
      <c r="Q130" s="309" t="s">
        <v>58</v>
      </c>
      <c r="R130" s="310" t="s">
        <v>13</v>
      </c>
      <c r="S130" s="310"/>
      <c r="T130" s="242">
        <f t="shared" si="33"/>
        <v>230</v>
      </c>
      <c r="U130" s="241"/>
      <c r="V130" s="242" t="e">
        <f>+U130*#REF!</f>
        <v>#REF!</v>
      </c>
      <c r="W130" s="241">
        <v>55.113299999999995</v>
      </c>
      <c r="X130" s="242">
        <f t="shared" si="15"/>
        <v>12676.058999999999</v>
      </c>
      <c r="Y130" s="231">
        <f t="shared" si="20"/>
        <v>230</v>
      </c>
      <c r="Z130" s="311">
        <v>230</v>
      </c>
    </row>
    <row r="131" spans="1:59" ht="24.9" customHeight="1" x14ac:dyDescent="0.25">
      <c r="A131" s="273" t="s">
        <v>107</v>
      </c>
      <c r="B131" s="268"/>
      <c r="C131" s="274"/>
      <c r="D131" s="274"/>
      <c r="E131" s="275"/>
      <c r="F131" s="402" t="s">
        <v>483</v>
      </c>
      <c r="G131" s="403"/>
      <c r="H131" s="403"/>
      <c r="I131" s="403"/>
      <c r="J131" s="403"/>
      <c r="K131" s="403"/>
      <c r="L131" s="404"/>
      <c r="M131" s="236">
        <v>0</v>
      </c>
      <c r="N131" s="237">
        <v>0</v>
      </c>
      <c r="O131" s="236"/>
      <c r="P131" s="237"/>
      <c r="Q131" s="240"/>
      <c r="R131" s="240"/>
      <c r="S131" s="240"/>
      <c r="T131" s="240">
        <f t="shared" si="33"/>
        <v>0</v>
      </c>
      <c r="U131" s="241"/>
      <c r="V131" s="242">
        <f>+U131*T116</f>
        <v>0</v>
      </c>
      <c r="W131" s="335"/>
      <c r="X131" s="240">
        <f t="shared" si="15"/>
        <v>0</v>
      </c>
      <c r="Y131" s="231">
        <f t="shared" si="20"/>
        <v>0</v>
      </c>
      <c r="Z131" s="243">
        <v>0</v>
      </c>
      <c r="AB131" s="217"/>
      <c r="AC131" s="217"/>
      <c r="AD131" s="217"/>
      <c r="AE131" s="217"/>
      <c r="AF131" s="217"/>
      <c r="AG131" s="217"/>
      <c r="AH131" s="217"/>
      <c r="AI131" s="217"/>
      <c r="AJ131" s="217"/>
      <c r="AK131" s="217"/>
      <c r="AL131" s="217"/>
      <c r="AM131" s="217"/>
      <c r="AN131" s="217"/>
      <c r="AO131" s="217"/>
      <c r="AP131" s="217"/>
      <c r="AQ131" s="217"/>
      <c r="AR131" s="217"/>
      <c r="AS131" s="217"/>
      <c r="AT131" s="217"/>
      <c r="AU131" s="217"/>
      <c r="AV131" s="217"/>
      <c r="AW131" s="217"/>
      <c r="AX131" s="217"/>
      <c r="AY131" s="217"/>
      <c r="AZ131" s="217"/>
      <c r="BA131" s="217"/>
      <c r="BB131" s="217"/>
      <c r="BC131" s="217"/>
      <c r="BD131" s="217"/>
      <c r="BE131" s="217"/>
      <c r="BF131" s="217"/>
      <c r="BG131" s="217"/>
    </row>
    <row r="132" spans="1:59" ht="24.9" customHeight="1" x14ac:dyDescent="0.25">
      <c r="A132" s="29"/>
      <c r="B132" s="225">
        <v>14</v>
      </c>
      <c r="C132" s="317" t="s">
        <v>360</v>
      </c>
      <c r="D132" s="322" t="s">
        <v>557</v>
      </c>
      <c r="E132" s="319">
        <v>10000272</v>
      </c>
      <c r="F132" s="405" t="s">
        <v>170</v>
      </c>
      <c r="G132" s="406"/>
      <c r="H132" s="406"/>
      <c r="I132" s="406"/>
      <c r="J132" s="406"/>
      <c r="K132" s="406"/>
      <c r="L132" s="407"/>
      <c r="M132" s="236">
        <v>0</v>
      </c>
      <c r="N132" s="237">
        <v>0</v>
      </c>
      <c r="O132" s="236"/>
      <c r="P132" s="237"/>
      <c r="Q132" s="309" t="s">
        <v>58</v>
      </c>
      <c r="R132" s="310" t="s">
        <v>13</v>
      </c>
      <c r="S132" s="310"/>
      <c r="T132" s="242">
        <f t="shared" si="33"/>
        <v>700</v>
      </c>
      <c r="U132" s="241"/>
      <c r="V132" s="242" t="e">
        <f>+U132*#REF!</f>
        <v>#REF!</v>
      </c>
      <c r="W132" s="241"/>
      <c r="X132" s="242">
        <f t="shared" si="15"/>
        <v>0</v>
      </c>
      <c r="Y132" s="231">
        <f t="shared" si="20"/>
        <v>700</v>
      </c>
      <c r="Z132" s="311">
        <v>700</v>
      </c>
    </row>
    <row r="133" spans="1:59" ht="24.9" customHeight="1" x14ac:dyDescent="0.25">
      <c r="A133" s="29"/>
      <c r="B133" s="225">
        <v>14</v>
      </c>
      <c r="C133" s="317" t="s">
        <v>361</v>
      </c>
      <c r="D133" s="322" t="s">
        <v>557</v>
      </c>
      <c r="E133" s="319">
        <v>10000273</v>
      </c>
      <c r="F133" s="405" t="s">
        <v>171</v>
      </c>
      <c r="G133" s="406"/>
      <c r="H133" s="406"/>
      <c r="I133" s="406"/>
      <c r="J133" s="406"/>
      <c r="K133" s="406"/>
      <c r="L133" s="407"/>
      <c r="M133" s="236">
        <v>0</v>
      </c>
      <c r="N133" s="237">
        <v>0</v>
      </c>
      <c r="O133" s="236"/>
      <c r="P133" s="237"/>
      <c r="Q133" s="309" t="s">
        <v>58</v>
      </c>
      <c r="R133" s="310" t="s">
        <v>13</v>
      </c>
      <c r="S133" s="310"/>
      <c r="T133" s="242">
        <f t="shared" si="33"/>
        <v>440</v>
      </c>
      <c r="U133" s="241"/>
      <c r="V133" s="242">
        <f>+U133*T117</f>
        <v>0</v>
      </c>
      <c r="W133" s="241"/>
      <c r="X133" s="242">
        <f t="shared" si="15"/>
        <v>0</v>
      </c>
      <c r="Y133" s="231">
        <f t="shared" si="20"/>
        <v>440</v>
      </c>
      <c r="Z133" s="311">
        <v>440</v>
      </c>
    </row>
    <row r="134" spans="1:59" ht="24.9" customHeight="1" x14ac:dyDescent="0.25">
      <c r="A134" s="29"/>
      <c r="B134" s="225">
        <v>14</v>
      </c>
      <c r="C134" s="186" t="s">
        <v>362</v>
      </c>
      <c r="D134" s="322" t="s">
        <v>557</v>
      </c>
      <c r="E134" s="319">
        <v>10000274</v>
      </c>
      <c r="F134" s="405" t="s">
        <v>172</v>
      </c>
      <c r="G134" s="406"/>
      <c r="H134" s="406"/>
      <c r="I134" s="406"/>
      <c r="J134" s="406"/>
      <c r="K134" s="406"/>
      <c r="L134" s="407"/>
      <c r="M134" s="236">
        <v>0</v>
      </c>
      <c r="N134" s="237">
        <v>0</v>
      </c>
      <c r="O134" s="236"/>
      <c r="P134" s="237"/>
      <c r="Q134" s="309" t="s">
        <v>58</v>
      </c>
      <c r="R134" s="310" t="s">
        <v>13</v>
      </c>
      <c r="S134" s="310"/>
      <c r="T134" s="242">
        <f t="shared" si="33"/>
        <v>700</v>
      </c>
      <c r="U134" s="241"/>
      <c r="V134" s="242" t="e">
        <f>+U134*#REF!</f>
        <v>#REF!</v>
      </c>
      <c r="W134" s="241"/>
      <c r="X134" s="242">
        <f t="shared" si="15"/>
        <v>0</v>
      </c>
      <c r="Y134" s="231">
        <f t="shared" si="20"/>
        <v>700</v>
      </c>
      <c r="Z134" s="311">
        <v>700</v>
      </c>
    </row>
    <row r="135" spans="1:59" ht="24.9" customHeight="1" x14ac:dyDescent="0.25">
      <c r="A135" s="273" t="s">
        <v>107</v>
      </c>
      <c r="B135" s="268"/>
      <c r="C135" s="274"/>
      <c r="D135" s="274"/>
      <c r="E135" s="275"/>
      <c r="F135" s="402" t="s">
        <v>528</v>
      </c>
      <c r="G135" s="403"/>
      <c r="H135" s="403"/>
      <c r="I135" s="403"/>
      <c r="J135" s="403"/>
      <c r="K135" s="403"/>
      <c r="L135" s="404"/>
      <c r="M135" s="236">
        <v>0</v>
      </c>
      <c r="N135" s="237">
        <v>0</v>
      </c>
      <c r="O135" s="236"/>
      <c r="P135" s="237"/>
      <c r="Q135" s="240"/>
      <c r="R135" s="240"/>
      <c r="S135" s="240"/>
      <c r="T135" s="240">
        <f t="shared" si="33"/>
        <v>0</v>
      </c>
      <c r="U135" s="241"/>
      <c r="V135" s="242" t="e">
        <f>+U135*#REF!</f>
        <v>#REF!</v>
      </c>
      <c r="W135" s="335"/>
      <c r="X135" s="240">
        <f t="shared" si="15"/>
        <v>0</v>
      </c>
      <c r="Y135" s="231">
        <f t="shared" si="20"/>
        <v>0</v>
      </c>
      <c r="Z135" s="243">
        <v>0</v>
      </c>
      <c r="AB135" s="217"/>
      <c r="AC135" s="217"/>
      <c r="AD135" s="217"/>
      <c r="AE135" s="217"/>
      <c r="AF135" s="217"/>
      <c r="AG135" s="217"/>
      <c r="AH135" s="217"/>
      <c r="AI135" s="217"/>
      <c r="AJ135" s="217"/>
      <c r="AK135" s="217"/>
      <c r="AL135" s="217"/>
      <c r="AM135" s="217"/>
      <c r="AN135" s="217"/>
      <c r="AO135" s="217"/>
      <c r="AP135" s="217"/>
      <c r="AQ135" s="217"/>
      <c r="AR135" s="217"/>
      <c r="AS135" s="217"/>
      <c r="AT135" s="217"/>
      <c r="AU135" s="217"/>
      <c r="AV135" s="217"/>
      <c r="AW135" s="217"/>
      <c r="AX135" s="217"/>
      <c r="AY135" s="217"/>
      <c r="AZ135" s="217"/>
      <c r="BA135" s="217"/>
      <c r="BB135" s="217"/>
      <c r="BC135" s="217"/>
      <c r="BD135" s="217"/>
      <c r="BE135" s="217"/>
      <c r="BF135" s="217"/>
      <c r="BG135" s="217"/>
    </row>
    <row r="136" spans="1:59" ht="24.9" customHeight="1" x14ac:dyDescent="0.25">
      <c r="A136" s="273" t="s">
        <v>106</v>
      </c>
      <c r="B136" s="268"/>
      <c r="C136" s="274"/>
      <c r="D136" s="274"/>
      <c r="E136" s="275"/>
      <c r="F136" s="402" t="s">
        <v>173</v>
      </c>
      <c r="G136" s="403"/>
      <c r="H136" s="403"/>
      <c r="I136" s="403"/>
      <c r="J136" s="403"/>
      <c r="K136" s="403"/>
      <c r="L136" s="404"/>
      <c r="M136" s="236">
        <v>0</v>
      </c>
      <c r="N136" s="237">
        <v>0</v>
      </c>
      <c r="O136" s="236"/>
      <c r="P136" s="237"/>
      <c r="Q136" s="240"/>
      <c r="R136" s="240"/>
      <c r="S136" s="240"/>
      <c r="T136" s="240">
        <f t="shared" si="33"/>
        <v>0</v>
      </c>
      <c r="U136" s="241"/>
      <c r="V136" s="242">
        <f>+U136*T121</f>
        <v>0</v>
      </c>
      <c r="W136" s="335"/>
      <c r="X136" s="240">
        <f t="shared" ref="X136:X194" si="34">+W136*T136</f>
        <v>0</v>
      </c>
      <c r="Y136" s="231">
        <f t="shared" si="20"/>
        <v>0</v>
      </c>
      <c r="Z136" s="243">
        <v>0</v>
      </c>
      <c r="AB136" s="217"/>
      <c r="AC136" s="217"/>
      <c r="AD136" s="217"/>
      <c r="AE136" s="217"/>
      <c r="AF136" s="217"/>
      <c r="AG136" s="217"/>
      <c r="AH136" s="217"/>
      <c r="AI136" s="217"/>
      <c r="AJ136" s="217"/>
      <c r="AK136" s="217"/>
      <c r="AL136" s="217"/>
      <c r="AM136" s="217"/>
      <c r="AN136" s="217"/>
      <c r="AO136" s="217"/>
      <c r="AP136" s="217"/>
      <c r="AQ136" s="217"/>
      <c r="AR136" s="217"/>
      <c r="AS136" s="217"/>
      <c r="AT136" s="217"/>
      <c r="AU136" s="217"/>
      <c r="AV136" s="217"/>
      <c r="AW136" s="217"/>
      <c r="AX136" s="217"/>
      <c r="AY136" s="217"/>
      <c r="AZ136" s="217"/>
      <c r="BA136" s="217"/>
      <c r="BB136" s="217"/>
      <c r="BC136" s="217"/>
      <c r="BD136" s="217"/>
      <c r="BE136" s="217"/>
      <c r="BF136" s="217"/>
      <c r="BG136" s="217"/>
    </row>
    <row r="137" spans="1:59" ht="24.9" customHeight="1" x14ac:dyDescent="0.25">
      <c r="A137" s="29"/>
      <c r="B137" s="225" t="s">
        <v>276</v>
      </c>
      <c r="C137" s="186" t="s">
        <v>363</v>
      </c>
      <c r="D137" s="317" t="s">
        <v>547</v>
      </c>
      <c r="E137" s="318">
        <v>10000260</v>
      </c>
      <c r="F137" s="405" t="s">
        <v>174</v>
      </c>
      <c r="G137" s="406"/>
      <c r="H137" s="406"/>
      <c r="I137" s="406"/>
      <c r="J137" s="406"/>
      <c r="K137" s="406"/>
      <c r="L137" s="407"/>
      <c r="M137" s="236">
        <v>0</v>
      </c>
      <c r="N137" s="237">
        <v>27.591899999999999</v>
      </c>
      <c r="O137" s="236"/>
      <c r="P137" s="237"/>
      <c r="Q137" s="309" t="s">
        <v>58</v>
      </c>
      <c r="R137" s="310" t="s">
        <v>4</v>
      </c>
      <c r="S137" s="310"/>
      <c r="T137" s="242">
        <f t="shared" si="33"/>
        <v>3500</v>
      </c>
      <c r="U137" s="241"/>
      <c r="V137" s="242">
        <f t="shared" ref="V137:V142" si="35">+U137*T124</f>
        <v>0</v>
      </c>
      <c r="W137" s="241">
        <v>27.591899999999999</v>
      </c>
      <c r="X137" s="242">
        <f t="shared" si="34"/>
        <v>96571.65</v>
      </c>
      <c r="Y137" s="231">
        <f t="shared" si="20"/>
        <v>3500</v>
      </c>
      <c r="Z137" s="311">
        <v>3500</v>
      </c>
    </row>
    <row r="138" spans="1:59" ht="24.9" customHeight="1" x14ac:dyDescent="0.25">
      <c r="A138" s="29"/>
      <c r="B138" s="225" t="s">
        <v>276</v>
      </c>
      <c r="C138" s="317" t="s">
        <v>364</v>
      </c>
      <c r="D138" s="317" t="s">
        <v>547</v>
      </c>
      <c r="E138" s="319">
        <v>10000261</v>
      </c>
      <c r="F138" s="405" t="s">
        <v>175</v>
      </c>
      <c r="G138" s="406"/>
      <c r="H138" s="406"/>
      <c r="I138" s="406"/>
      <c r="J138" s="406"/>
      <c r="K138" s="406"/>
      <c r="L138" s="407"/>
      <c r="M138" s="236">
        <v>0</v>
      </c>
      <c r="N138" s="237">
        <v>29.899799999999999</v>
      </c>
      <c r="O138" s="236"/>
      <c r="P138" s="237"/>
      <c r="Q138" s="309" t="s">
        <v>58</v>
      </c>
      <c r="R138" s="310" t="s">
        <v>4</v>
      </c>
      <c r="S138" s="310"/>
      <c r="T138" s="242">
        <f t="shared" si="33"/>
        <v>250</v>
      </c>
      <c r="U138" s="241"/>
      <c r="V138" s="242">
        <f t="shared" si="35"/>
        <v>0</v>
      </c>
      <c r="W138" s="241">
        <v>29.899799999999999</v>
      </c>
      <c r="X138" s="242">
        <f t="shared" si="34"/>
        <v>7474.95</v>
      </c>
      <c r="Y138" s="231">
        <f t="shared" si="20"/>
        <v>250</v>
      </c>
      <c r="Z138" s="311">
        <v>250</v>
      </c>
    </row>
    <row r="139" spans="1:59" ht="24.9" customHeight="1" x14ac:dyDescent="0.25">
      <c r="A139" s="29"/>
      <c r="B139" s="225" t="s">
        <v>277</v>
      </c>
      <c r="C139" s="317" t="s">
        <v>365</v>
      </c>
      <c r="D139" s="317" t="s">
        <v>547</v>
      </c>
      <c r="E139" s="319">
        <v>10000262</v>
      </c>
      <c r="F139" s="405" t="s">
        <v>176</v>
      </c>
      <c r="G139" s="406"/>
      <c r="H139" s="406"/>
      <c r="I139" s="406"/>
      <c r="J139" s="406"/>
      <c r="K139" s="406"/>
      <c r="L139" s="407"/>
      <c r="M139" s="236">
        <v>0</v>
      </c>
      <c r="N139" s="237">
        <v>38.131799999999998</v>
      </c>
      <c r="O139" s="236"/>
      <c r="P139" s="237"/>
      <c r="Q139" s="309" t="s">
        <v>58</v>
      </c>
      <c r="R139" s="310" t="s">
        <v>4</v>
      </c>
      <c r="S139" s="310"/>
      <c r="T139" s="242">
        <f t="shared" si="33"/>
        <v>1000</v>
      </c>
      <c r="U139" s="241"/>
      <c r="V139" s="242">
        <f t="shared" si="35"/>
        <v>0</v>
      </c>
      <c r="W139" s="241">
        <v>38.131799999999998</v>
      </c>
      <c r="X139" s="242">
        <f t="shared" si="34"/>
        <v>38131.799999999996</v>
      </c>
      <c r="Y139" s="231">
        <f t="shared" ref="Y139:Y194" si="36">Z139</f>
        <v>1000</v>
      </c>
      <c r="Z139" s="311">
        <v>1000</v>
      </c>
    </row>
    <row r="140" spans="1:59" ht="24.75" customHeight="1" x14ac:dyDescent="0.25">
      <c r="A140" s="29"/>
      <c r="B140" s="225" t="s">
        <v>278</v>
      </c>
      <c r="C140" s="317" t="s">
        <v>366</v>
      </c>
      <c r="D140" s="317" t="s">
        <v>547</v>
      </c>
      <c r="E140" s="319">
        <v>10000263</v>
      </c>
      <c r="F140" s="405" t="s">
        <v>177</v>
      </c>
      <c r="G140" s="406"/>
      <c r="H140" s="406"/>
      <c r="I140" s="406"/>
      <c r="J140" s="406"/>
      <c r="K140" s="406"/>
      <c r="L140" s="407"/>
      <c r="M140" s="236">
        <v>0</v>
      </c>
      <c r="N140" s="237">
        <v>44.320499999999996</v>
      </c>
      <c r="O140" s="236"/>
      <c r="P140" s="237"/>
      <c r="Q140" s="309" t="s">
        <v>58</v>
      </c>
      <c r="R140" s="310" t="s">
        <v>4</v>
      </c>
      <c r="S140" s="310"/>
      <c r="T140" s="242">
        <f t="shared" si="33"/>
        <v>650</v>
      </c>
      <c r="U140" s="241"/>
      <c r="V140" s="242">
        <f t="shared" si="35"/>
        <v>0</v>
      </c>
      <c r="W140" s="241">
        <v>44.320499999999996</v>
      </c>
      <c r="X140" s="242">
        <f t="shared" si="34"/>
        <v>28808.324999999997</v>
      </c>
      <c r="Y140" s="231">
        <f t="shared" si="36"/>
        <v>650</v>
      </c>
      <c r="Z140" s="311">
        <v>650</v>
      </c>
    </row>
    <row r="141" spans="1:59" ht="24.6" customHeight="1" x14ac:dyDescent="0.25">
      <c r="A141" s="29"/>
      <c r="B141" s="225" t="s">
        <v>279</v>
      </c>
      <c r="C141" s="317" t="s">
        <v>367</v>
      </c>
      <c r="D141" s="317" t="s">
        <v>547</v>
      </c>
      <c r="E141" s="319">
        <v>10000264</v>
      </c>
      <c r="F141" s="405" t="s">
        <v>178</v>
      </c>
      <c r="G141" s="406"/>
      <c r="H141" s="406"/>
      <c r="I141" s="406"/>
      <c r="J141" s="406"/>
      <c r="K141" s="406"/>
      <c r="L141" s="407"/>
      <c r="M141" s="236">
        <v>0</v>
      </c>
      <c r="N141" s="237">
        <v>53.214000000000006</v>
      </c>
      <c r="O141" s="236"/>
      <c r="P141" s="237"/>
      <c r="Q141" s="309" t="s">
        <v>58</v>
      </c>
      <c r="R141" s="310" t="s">
        <v>4</v>
      </c>
      <c r="S141" s="310"/>
      <c r="T141" s="242">
        <f t="shared" si="33"/>
        <v>500</v>
      </c>
      <c r="U141" s="246"/>
      <c r="V141" s="242">
        <f t="shared" si="35"/>
        <v>0</v>
      </c>
      <c r="W141" s="241">
        <v>53.214000000000006</v>
      </c>
      <c r="X141" s="242">
        <f t="shared" si="34"/>
        <v>26607.000000000004</v>
      </c>
      <c r="Y141" s="231">
        <f t="shared" si="36"/>
        <v>500</v>
      </c>
      <c r="Z141" s="311">
        <v>500</v>
      </c>
    </row>
    <row r="142" spans="1:59" ht="24.9" customHeight="1" x14ac:dyDescent="0.25">
      <c r="A142" s="29"/>
      <c r="B142" s="225" t="s">
        <v>280</v>
      </c>
      <c r="C142" s="317" t="s">
        <v>368</v>
      </c>
      <c r="D142" s="317" t="s">
        <v>547</v>
      </c>
      <c r="E142" s="319">
        <v>10000266</v>
      </c>
      <c r="F142" s="405" t="s">
        <v>179</v>
      </c>
      <c r="G142" s="406"/>
      <c r="H142" s="406"/>
      <c r="I142" s="406"/>
      <c r="J142" s="406"/>
      <c r="K142" s="406"/>
      <c r="L142" s="407"/>
      <c r="M142" s="236">
        <v>0</v>
      </c>
      <c r="N142" s="237">
        <v>61.534199999999998</v>
      </c>
      <c r="O142" s="236"/>
      <c r="P142" s="237"/>
      <c r="Q142" s="309" t="s">
        <v>58</v>
      </c>
      <c r="R142" s="310" t="s">
        <v>4</v>
      </c>
      <c r="S142" s="310"/>
      <c r="T142" s="242">
        <f t="shared" si="33"/>
        <v>240</v>
      </c>
      <c r="U142" s="241"/>
      <c r="V142" s="242">
        <f t="shared" si="35"/>
        <v>0</v>
      </c>
      <c r="W142" s="241">
        <v>61.534199999999998</v>
      </c>
      <c r="X142" s="242">
        <f t="shared" si="34"/>
        <v>14768.207999999999</v>
      </c>
      <c r="Y142" s="231">
        <f t="shared" si="36"/>
        <v>240</v>
      </c>
      <c r="Z142" s="311">
        <v>240</v>
      </c>
    </row>
    <row r="143" spans="1:59" ht="24.75" customHeight="1" x14ac:dyDescent="0.25">
      <c r="A143" s="133" t="s">
        <v>181</v>
      </c>
      <c r="B143" s="233"/>
      <c r="C143" s="187"/>
      <c r="D143" s="187"/>
      <c r="E143" s="263"/>
      <c r="F143" s="402" t="s">
        <v>183</v>
      </c>
      <c r="G143" s="403"/>
      <c r="H143" s="403"/>
      <c r="I143" s="403"/>
      <c r="J143" s="403"/>
      <c r="K143" s="403"/>
      <c r="L143" s="404"/>
      <c r="M143" s="236">
        <v>0</v>
      </c>
      <c r="N143" s="237">
        <v>0</v>
      </c>
      <c r="O143" s="236"/>
      <c r="P143" s="237"/>
      <c r="Q143" s="238"/>
      <c r="R143" s="239"/>
      <c r="S143" s="239"/>
      <c r="T143" s="240">
        <f t="shared" si="33"/>
        <v>0</v>
      </c>
      <c r="U143" s="241"/>
      <c r="V143" s="242" t="e">
        <f>+U143*#REF!</f>
        <v>#REF!</v>
      </c>
      <c r="W143" s="240"/>
      <c r="X143" s="240">
        <f t="shared" si="34"/>
        <v>0</v>
      </c>
      <c r="Y143" s="231">
        <f t="shared" si="36"/>
        <v>0</v>
      </c>
      <c r="Z143" s="243">
        <v>0</v>
      </c>
      <c r="AB143" s="217"/>
      <c r="AC143" s="217"/>
      <c r="AD143" s="217"/>
      <c r="AE143" s="217"/>
      <c r="AF143" s="217"/>
      <c r="AG143" s="217"/>
      <c r="AH143" s="217"/>
      <c r="AI143" s="217"/>
      <c r="AJ143" s="217"/>
      <c r="AK143" s="217"/>
      <c r="AL143" s="217"/>
      <c r="AM143" s="217"/>
      <c r="AN143" s="217"/>
      <c r="AO143" s="217"/>
      <c r="AP143" s="217"/>
      <c r="AQ143" s="217"/>
      <c r="AR143" s="217"/>
      <c r="AS143" s="217"/>
      <c r="AT143" s="217"/>
      <c r="AU143" s="217"/>
      <c r="AV143" s="217"/>
      <c r="AW143" s="217"/>
      <c r="AX143" s="217"/>
      <c r="AY143" s="217"/>
      <c r="AZ143" s="217"/>
      <c r="BA143" s="217"/>
      <c r="BB143" s="217"/>
      <c r="BC143" s="217"/>
      <c r="BD143" s="217"/>
      <c r="BE143" s="217"/>
      <c r="BF143" s="217"/>
      <c r="BG143" s="217"/>
    </row>
    <row r="144" spans="1:59" ht="24.75" customHeight="1" x14ac:dyDescent="0.25">
      <c r="A144" s="320"/>
      <c r="B144" s="312" t="s">
        <v>281</v>
      </c>
      <c r="C144" s="321" t="s">
        <v>380</v>
      </c>
      <c r="D144" s="322" t="s">
        <v>549</v>
      </c>
      <c r="E144" s="323">
        <v>10000202</v>
      </c>
      <c r="F144" s="405" t="s">
        <v>180</v>
      </c>
      <c r="G144" s="406"/>
      <c r="H144" s="406"/>
      <c r="I144" s="406"/>
      <c r="J144" s="406"/>
      <c r="K144" s="406"/>
      <c r="L144" s="407"/>
      <c r="M144" s="236">
        <v>0</v>
      </c>
      <c r="N144" s="237">
        <v>0</v>
      </c>
      <c r="O144" s="236"/>
      <c r="P144" s="237"/>
      <c r="Q144" s="316" t="s">
        <v>58</v>
      </c>
      <c r="R144" s="325" t="s">
        <v>32</v>
      </c>
      <c r="S144" s="325"/>
      <c r="T144" s="242">
        <f t="shared" si="33"/>
        <v>3</v>
      </c>
      <c r="U144" s="241"/>
      <c r="V144" s="242" t="e">
        <f>+U144*#REF!</f>
        <v>#REF!</v>
      </c>
      <c r="W144" s="246">
        <v>6822.0177497768746</v>
      </c>
      <c r="X144" s="242">
        <f t="shared" si="34"/>
        <v>20466.053249330624</v>
      </c>
      <c r="Y144" s="231">
        <f t="shared" si="36"/>
        <v>3</v>
      </c>
      <c r="Z144" s="311">
        <v>3</v>
      </c>
    </row>
    <row r="145" spans="1:59" ht="24.75" customHeight="1" x14ac:dyDescent="0.25">
      <c r="A145" s="133" t="s">
        <v>182</v>
      </c>
      <c r="B145" s="233"/>
      <c r="C145" s="187"/>
      <c r="D145" s="187"/>
      <c r="E145" s="263"/>
      <c r="F145" s="402" t="s">
        <v>184</v>
      </c>
      <c r="G145" s="403"/>
      <c r="H145" s="403"/>
      <c r="I145" s="403"/>
      <c r="J145" s="403"/>
      <c r="K145" s="403"/>
      <c r="L145" s="404"/>
      <c r="M145" s="236">
        <v>0</v>
      </c>
      <c r="N145" s="237">
        <v>0</v>
      </c>
      <c r="O145" s="236"/>
      <c r="P145" s="237"/>
      <c r="Q145" s="238"/>
      <c r="R145" s="239"/>
      <c r="S145" s="239"/>
      <c r="T145" s="240">
        <f t="shared" si="33"/>
        <v>0</v>
      </c>
      <c r="U145" s="241"/>
      <c r="V145" s="242" t="e">
        <f>+U145*#REF!</f>
        <v>#REF!</v>
      </c>
      <c r="W145" s="240"/>
      <c r="X145" s="240">
        <f t="shared" si="34"/>
        <v>0</v>
      </c>
      <c r="Y145" s="231">
        <f t="shared" si="36"/>
        <v>0</v>
      </c>
      <c r="Z145" s="243">
        <v>0</v>
      </c>
      <c r="AB145" s="217"/>
      <c r="AC145" s="217"/>
      <c r="AD145" s="217"/>
      <c r="AE145" s="217"/>
      <c r="AF145" s="217"/>
      <c r="AG145" s="217"/>
      <c r="AH145" s="217"/>
      <c r="AI145" s="217"/>
      <c r="AJ145" s="217"/>
      <c r="AK145" s="217"/>
      <c r="AL145" s="217"/>
      <c r="AM145" s="217"/>
      <c r="AN145" s="217"/>
      <c r="AO145" s="217"/>
      <c r="AP145" s="217"/>
      <c r="AQ145" s="217"/>
      <c r="AR145" s="217"/>
      <c r="AS145" s="217"/>
      <c r="AT145" s="217"/>
      <c r="AU145" s="217"/>
      <c r="AV145" s="217"/>
      <c r="AW145" s="217"/>
      <c r="AX145" s="217"/>
      <c r="AY145" s="217"/>
      <c r="AZ145" s="217"/>
      <c r="BA145" s="217"/>
      <c r="BB145" s="217"/>
      <c r="BC145" s="217"/>
      <c r="BD145" s="217"/>
      <c r="BE145" s="217"/>
      <c r="BF145" s="217"/>
      <c r="BG145" s="217"/>
    </row>
    <row r="146" spans="1:59" ht="24.75" customHeight="1" x14ac:dyDescent="0.25">
      <c r="A146" s="320"/>
      <c r="B146" s="312" t="s">
        <v>281</v>
      </c>
      <c r="C146" s="321" t="s">
        <v>381</v>
      </c>
      <c r="D146" s="322" t="s">
        <v>549</v>
      </c>
      <c r="E146" s="323">
        <v>10000203</v>
      </c>
      <c r="F146" s="405" t="s">
        <v>180</v>
      </c>
      <c r="G146" s="406"/>
      <c r="H146" s="406"/>
      <c r="I146" s="406"/>
      <c r="J146" s="406"/>
      <c r="K146" s="406"/>
      <c r="L146" s="407"/>
      <c r="M146" s="236">
        <v>0</v>
      </c>
      <c r="N146" s="237">
        <v>0</v>
      </c>
      <c r="O146" s="236"/>
      <c r="P146" s="237"/>
      <c r="Q146" s="316" t="s">
        <v>58</v>
      </c>
      <c r="R146" s="325" t="s">
        <v>32</v>
      </c>
      <c r="S146" s="325"/>
      <c r="T146" s="242">
        <f t="shared" si="33"/>
        <v>5</v>
      </c>
      <c r="U146" s="241"/>
      <c r="V146" s="242">
        <f>+U146*T136</f>
        <v>0</v>
      </c>
      <c r="W146" s="246">
        <v>6822.0177497768746</v>
      </c>
      <c r="X146" s="242">
        <f t="shared" si="34"/>
        <v>34110.088748884373</v>
      </c>
      <c r="Y146" s="231">
        <f t="shared" si="36"/>
        <v>5</v>
      </c>
      <c r="Z146" s="311">
        <v>5</v>
      </c>
    </row>
    <row r="147" spans="1:59" ht="24.9" customHeight="1" x14ac:dyDescent="0.25">
      <c r="A147" s="29"/>
      <c r="B147" s="225" t="s">
        <v>266</v>
      </c>
      <c r="C147" s="186" t="s">
        <v>433</v>
      </c>
      <c r="D147" s="322" t="s">
        <v>549</v>
      </c>
      <c r="E147" s="324" t="s">
        <v>251</v>
      </c>
      <c r="F147" s="405" t="s">
        <v>250</v>
      </c>
      <c r="G147" s="406"/>
      <c r="H147" s="406"/>
      <c r="I147" s="406"/>
      <c r="J147" s="406"/>
      <c r="K147" s="406"/>
      <c r="L147" s="407"/>
      <c r="M147" s="236">
        <v>0</v>
      </c>
      <c r="N147" s="237">
        <v>0</v>
      </c>
      <c r="O147" s="236"/>
      <c r="P147" s="237"/>
      <c r="Q147" s="309" t="s">
        <v>58</v>
      </c>
      <c r="R147" s="310" t="s">
        <v>32</v>
      </c>
      <c r="S147" s="310"/>
      <c r="T147" s="242">
        <f t="shared" si="33"/>
        <v>9</v>
      </c>
      <c r="U147" s="241"/>
      <c r="V147" s="242" t="e">
        <f>+U147*#REF!</f>
        <v>#REF!</v>
      </c>
      <c r="W147" s="241"/>
      <c r="X147" s="242">
        <f t="shared" si="34"/>
        <v>0</v>
      </c>
      <c r="Y147" s="231">
        <f t="shared" si="36"/>
        <v>9</v>
      </c>
      <c r="Z147" s="311">
        <v>9</v>
      </c>
    </row>
    <row r="148" spans="1:59" ht="24.9" customHeight="1" x14ac:dyDescent="0.25">
      <c r="A148" s="133" t="s">
        <v>55</v>
      </c>
      <c r="B148" s="233"/>
      <c r="C148" s="234"/>
      <c r="D148" s="234"/>
      <c r="E148" s="263"/>
      <c r="F148" s="402" t="s">
        <v>56</v>
      </c>
      <c r="G148" s="403"/>
      <c r="H148" s="403"/>
      <c r="I148" s="403"/>
      <c r="J148" s="403"/>
      <c r="K148" s="403"/>
      <c r="L148" s="404"/>
      <c r="M148" s="236">
        <v>0</v>
      </c>
      <c r="N148" s="237">
        <v>0</v>
      </c>
      <c r="O148" s="236"/>
      <c r="P148" s="237"/>
      <c r="Q148" s="264"/>
      <c r="R148" s="239"/>
      <c r="S148" s="239"/>
      <c r="T148" s="240">
        <f t="shared" si="33"/>
        <v>0</v>
      </c>
      <c r="U148" s="241"/>
      <c r="V148" s="242" t="e">
        <f>+U148*#REF!</f>
        <v>#REF!</v>
      </c>
      <c r="W148" s="240"/>
      <c r="X148" s="240">
        <f t="shared" si="34"/>
        <v>0</v>
      </c>
      <c r="Y148" s="231">
        <f t="shared" si="36"/>
        <v>0</v>
      </c>
      <c r="Z148" s="243">
        <v>0</v>
      </c>
      <c r="AB148" s="217"/>
      <c r="AC148" s="217"/>
      <c r="AD148" s="217"/>
      <c r="AE148" s="217"/>
      <c r="AF148" s="217"/>
      <c r="AG148" s="217"/>
      <c r="AH148" s="217"/>
      <c r="AI148" s="217"/>
      <c r="AJ148" s="217"/>
      <c r="AK148" s="217"/>
      <c r="AL148" s="217"/>
      <c r="AM148" s="217"/>
      <c r="AN148" s="217"/>
      <c r="AO148" s="217"/>
      <c r="AP148" s="217"/>
      <c r="AQ148" s="217"/>
      <c r="AR148" s="217"/>
      <c r="AS148" s="217"/>
      <c r="AT148" s="217"/>
      <c r="AU148" s="217"/>
      <c r="AV148" s="217"/>
      <c r="AW148" s="217"/>
      <c r="AX148" s="217"/>
      <c r="AY148" s="217"/>
      <c r="AZ148" s="217"/>
      <c r="BA148" s="217"/>
      <c r="BB148" s="217"/>
      <c r="BC148" s="217"/>
      <c r="BD148" s="217"/>
      <c r="BE148" s="217"/>
      <c r="BF148" s="217"/>
      <c r="BG148" s="217"/>
    </row>
    <row r="149" spans="1:59" ht="24.9" customHeight="1" x14ac:dyDescent="0.25">
      <c r="A149" s="133" t="s">
        <v>94</v>
      </c>
      <c r="B149" s="233"/>
      <c r="C149" s="234"/>
      <c r="D149" s="234"/>
      <c r="E149" s="263"/>
      <c r="F149" s="402" t="s">
        <v>188</v>
      </c>
      <c r="G149" s="403"/>
      <c r="H149" s="403"/>
      <c r="I149" s="403"/>
      <c r="J149" s="403"/>
      <c r="K149" s="403"/>
      <c r="L149" s="404"/>
      <c r="M149" s="236">
        <v>0</v>
      </c>
      <c r="N149" s="237">
        <v>0</v>
      </c>
      <c r="O149" s="236"/>
      <c r="P149" s="237"/>
      <c r="Q149" s="264"/>
      <c r="R149" s="239"/>
      <c r="S149" s="239"/>
      <c r="T149" s="240">
        <f t="shared" si="33"/>
        <v>0</v>
      </c>
      <c r="U149" s="276"/>
      <c r="V149" s="276">
        <f>+U149*T137</f>
        <v>0</v>
      </c>
      <c r="W149" s="240"/>
      <c r="X149" s="240">
        <f t="shared" si="34"/>
        <v>0</v>
      </c>
      <c r="Y149" s="231">
        <f t="shared" si="36"/>
        <v>0</v>
      </c>
      <c r="Z149" s="243">
        <v>0</v>
      </c>
      <c r="AB149" s="217"/>
      <c r="AC149" s="217"/>
      <c r="AD149" s="217"/>
      <c r="AE149" s="217"/>
      <c r="AF149" s="217"/>
      <c r="AG149" s="217"/>
      <c r="AH149" s="217"/>
      <c r="AI149" s="217"/>
      <c r="AJ149" s="217"/>
      <c r="AK149" s="217"/>
      <c r="AL149" s="217"/>
      <c r="AM149" s="217"/>
      <c r="AN149" s="217"/>
      <c r="AO149" s="217"/>
      <c r="AP149" s="217"/>
      <c r="AQ149" s="217"/>
      <c r="AR149" s="217"/>
      <c r="AS149" s="217"/>
      <c r="AT149" s="217"/>
      <c r="AU149" s="217"/>
      <c r="AV149" s="217"/>
      <c r="AW149" s="217"/>
      <c r="AX149" s="217"/>
      <c r="AY149" s="217"/>
      <c r="AZ149" s="217"/>
      <c r="BA149" s="217"/>
      <c r="BB149" s="217"/>
      <c r="BC149" s="217"/>
      <c r="BD149" s="217"/>
      <c r="BE149" s="217"/>
      <c r="BF149" s="217"/>
      <c r="BG149" s="217"/>
    </row>
    <row r="150" spans="1:59" ht="24.9" customHeight="1" x14ac:dyDescent="0.25">
      <c r="A150" s="29"/>
      <c r="B150" s="225" t="s">
        <v>282</v>
      </c>
      <c r="C150" s="317" t="s">
        <v>382</v>
      </c>
      <c r="D150" s="326" t="s">
        <v>558</v>
      </c>
      <c r="E150" s="319">
        <v>10000436</v>
      </c>
      <c r="F150" s="405" t="s">
        <v>231</v>
      </c>
      <c r="G150" s="406"/>
      <c r="H150" s="406"/>
      <c r="I150" s="406"/>
      <c r="J150" s="406"/>
      <c r="K150" s="406"/>
      <c r="L150" s="407"/>
      <c r="M150" s="236">
        <v>0</v>
      </c>
      <c r="N150" s="237">
        <v>331.1076906213105</v>
      </c>
      <c r="O150" s="236"/>
      <c r="P150" s="237"/>
      <c r="Q150" s="309" t="s">
        <v>58</v>
      </c>
      <c r="R150" s="310" t="s">
        <v>32</v>
      </c>
      <c r="S150" s="310"/>
      <c r="T150" s="242">
        <f t="shared" si="33"/>
        <v>64</v>
      </c>
      <c r="U150" s="276"/>
      <c r="V150" s="276">
        <f>+U150*T139</f>
        <v>0</v>
      </c>
      <c r="W150" s="241">
        <v>331.1076906213105</v>
      </c>
      <c r="X150" s="242">
        <f t="shared" si="34"/>
        <v>21190.892199763872</v>
      </c>
      <c r="Y150" s="231">
        <f t="shared" si="36"/>
        <v>64</v>
      </c>
      <c r="Z150" s="311">
        <v>64</v>
      </c>
    </row>
    <row r="151" spans="1:59" ht="24.9" customHeight="1" x14ac:dyDescent="0.25">
      <c r="A151" s="29"/>
      <c r="B151" s="225" t="s">
        <v>108</v>
      </c>
      <c r="C151" s="317" t="s">
        <v>383</v>
      </c>
      <c r="D151" s="326" t="s">
        <v>558</v>
      </c>
      <c r="E151" s="319">
        <v>10000437</v>
      </c>
      <c r="F151" s="405" t="s">
        <v>185</v>
      </c>
      <c r="G151" s="406"/>
      <c r="H151" s="406"/>
      <c r="I151" s="406"/>
      <c r="J151" s="406"/>
      <c r="K151" s="406"/>
      <c r="L151" s="407"/>
      <c r="M151" s="236">
        <v>0</v>
      </c>
      <c r="N151" s="237">
        <v>331.1076906213105</v>
      </c>
      <c r="O151" s="236"/>
      <c r="P151" s="237"/>
      <c r="Q151" s="309" t="s">
        <v>58</v>
      </c>
      <c r="R151" s="310" t="s">
        <v>32</v>
      </c>
      <c r="S151" s="310"/>
      <c r="T151" s="242">
        <f t="shared" si="33"/>
        <v>33</v>
      </c>
      <c r="U151" s="276"/>
      <c r="V151" s="276">
        <f>+U151*T140</f>
        <v>0</v>
      </c>
      <c r="W151" s="241">
        <v>331.1076906213105</v>
      </c>
      <c r="X151" s="242">
        <f t="shared" si="34"/>
        <v>10926.553790503247</v>
      </c>
      <c r="Y151" s="231">
        <f t="shared" si="36"/>
        <v>33</v>
      </c>
      <c r="Z151" s="311">
        <v>33</v>
      </c>
    </row>
    <row r="152" spans="1:59" ht="24.9" customHeight="1" x14ac:dyDescent="0.25">
      <c r="A152" s="29"/>
      <c r="B152" s="225" t="s">
        <v>283</v>
      </c>
      <c r="C152" s="317" t="s">
        <v>384</v>
      </c>
      <c r="D152" s="326" t="s">
        <v>558</v>
      </c>
      <c r="E152" s="318">
        <v>10000438</v>
      </c>
      <c r="F152" s="405" t="s">
        <v>186</v>
      </c>
      <c r="G152" s="406"/>
      <c r="H152" s="406"/>
      <c r="I152" s="406"/>
      <c r="J152" s="406"/>
      <c r="K152" s="406"/>
      <c r="L152" s="407"/>
      <c r="M152" s="236">
        <v>0</v>
      </c>
      <c r="N152" s="237">
        <v>331.1076906213105</v>
      </c>
      <c r="O152" s="236"/>
      <c r="P152" s="237"/>
      <c r="Q152" s="309" t="s">
        <v>58</v>
      </c>
      <c r="R152" s="310" t="s">
        <v>32</v>
      </c>
      <c r="S152" s="310"/>
      <c r="T152" s="242">
        <f t="shared" si="33"/>
        <v>0</v>
      </c>
      <c r="U152" s="276"/>
      <c r="V152" s="276">
        <f>+U152*T141</f>
        <v>0</v>
      </c>
      <c r="W152" s="241">
        <v>331.1076906213105</v>
      </c>
      <c r="X152" s="242">
        <f t="shared" si="34"/>
        <v>0</v>
      </c>
      <c r="Y152" s="231">
        <f t="shared" si="36"/>
        <v>0</v>
      </c>
      <c r="Z152" s="311">
        <v>0</v>
      </c>
    </row>
    <row r="153" spans="1:59" ht="24.9" customHeight="1" x14ac:dyDescent="0.25">
      <c r="A153" s="133" t="s">
        <v>87</v>
      </c>
      <c r="B153" s="233"/>
      <c r="C153" s="234"/>
      <c r="D153" s="234"/>
      <c r="E153" s="263"/>
      <c r="F153" s="402" t="s">
        <v>187</v>
      </c>
      <c r="G153" s="403"/>
      <c r="H153" s="403"/>
      <c r="I153" s="403"/>
      <c r="J153" s="403"/>
      <c r="K153" s="403"/>
      <c r="L153" s="404"/>
      <c r="M153" s="236">
        <v>0</v>
      </c>
      <c r="N153" s="237">
        <v>0</v>
      </c>
      <c r="O153" s="236"/>
      <c r="P153" s="237"/>
      <c r="Q153" s="264"/>
      <c r="R153" s="239"/>
      <c r="S153" s="239"/>
      <c r="T153" s="240">
        <f t="shared" si="33"/>
        <v>0</v>
      </c>
      <c r="U153" s="276"/>
      <c r="V153" s="276">
        <f>+U153*T142</f>
        <v>0</v>
      </c>
      <c r="W153" s="240"/>
      <c r="X153" s="240">
        <f t="shared" si="34"/>
        <v>0</v>
      </c>
      <c r="Y153" s="231">
        <f t="shared" si="36"/>
        <v>0</v>
      </c>
      <c r="Z153" s="243">
        <v>0</v>
      </c>
      <c r="AB153" s="217"/>
      <c r="AC153" s="217"/>
      <c r="AD153" s="217"/>
      <c r="AE153" s="217"/>
      <c r="AF153" s="217"/>
      <c r="AG153" s="217"/>
      <c r="AH153" s="217"/>
      <c r="AI153" s="217"/>
      <c r="AJ153" s="217"/>
      <c r="AK153" s="217"/>
      <c r="AL153" s="217"/>
      <c r="AM153" s="217"/>
      <c r="AN153" s="217"/>
      <c r="AO153" s="217"/>
      <c r="AP153" s="217"/>
      <c r="AQ153" s="217"/>
      <c r="AR153" s="217"/>
      <c r="AS153" s="217"/>
      <c r="AT153" s="217"/>
      <c r="AU153" s="217"/>
      <c r="AV153" s="217"/>
      <c r="AW153" s="217"/>
      <c r="AX153" s="217"/>
      <c r="AY153" s="217"/>
      <c r="AZ153" s="217"/>
      <c r="BA153" s="217"/>
      <c r="BB153" s="217"/>
      <c r="BC153" s="217"/>
      <c r="BD153" s="217"/>
      <c r="BE153" s="217"/>
      <c r="BF153" s="217"/>
      <c r="BG153" s="217"/>
    </row>
    <row r="154" spans="1:59" ht="24.9" customHeight="1" x14ac:dyDescent="0.25">
      <c r="A154" s="29"/>
      <c r="B154" s="225" t="s">
        <v>284</v>
      </c>
      <c r="C154" s="186" t="s">
        <v>434</v>
      </c>
      <c r="D154" s="326" t="s">
        <v>558</v>
      </c>
      <c r="E154" s="324" t="s">
        <v>253</v>
      </c>
      <c r="F154" s="405" t="s">
        <v>252</v>
      </c>
      <c r="G154" s="406"/>
      <c r="H154" s="406"/>
      <c r="I154" s="406"/>
      <c r="J154" s="406"/>
      <c r="K154" s="406"/>
      <c r="L154" s="407"/>
      <c r="M154" s="236">
        <v>0</v>
      </c>
      <c r="N154" s="237">
        <v>0</v>
      </c>
      <c r="O154" s="236"/>
      <c r="P154" s="237"/>
      <c r="Q154" s="327" t="s">
        <v>58</v>
      </c>
      <c r="R154" s="328" t="s">
        <v>32</v>
      </c>
      <c r="S154" s="328"/>
      <c r="T154" s="242">
        <f t="shared" ref="T154:T183" si="37">Y154</f>
        <v>315</v>
      </c>
      <c r="U154" s="241"/>
      <c r="V154" s="242" t="e">
        <f>+U154*#REF!</f>
        <v>#REF!</v>
      </c>
      <c r="W154" s="241"/>
      <c r="X154" s="242">
        <f t="shared" si="34"/>
        <v>0</v>
      </c>
      <c r="Y154" s="231">
        <f t="shared" si="36"/>
        <v>315</v>
      </c>
      <c r="Z154" s="311">
        <v>315</v>
      </c>
    </row>
    <row r="155" spans="1:59" ht="24.9" customHeight="1" x14ac:dyDescent="0.25">
      <c r="A155" s="133" t="s">
        <v>189</v>
      </c>
      <c r="B155" s="233"/>
      <c r="C155" s="234"/>
      <c r="D155" s="234"/>
      <c r="E155" s="263"/>
      <c r="F155" s="402" t="s">
        <v>190</v>
      </c>
      <c r="G155" s="403"/>
      <c r="H155" s="403"/>
      <c r="I155" s="403"/>
      <c r="J155" s="403"/>
      <c r="K155" s="403"/>
      <c r="L155" s="404"/>
      <c r="M155" s="236">
        <v>0</v>
      </c>
      <c r="N155" s="237">
        <v>0</v>
      </c>
      <c r="O155" s="236"/>
      <c r="P155" s="237"/>
      <c r="Q155" s="264"/>
      <c r="R155" s="239"/>
      <c r="S155" s="239"/>
      <c r="T155" s="240">
        <f t="shared" si="37"/>
        <v>0</v>
      </c>
      <c r="U155" s="276"/>
      <c r="V155" s="276" t="e">
        <f>+U155*#REF!</f>
        <v>#REF!</v>
      </c>
      <c r="W155" s="240"/>
      <c r="X155" s="240">
        <f t="shared" si="34"/>
        <v>0</v>
      </c>
      <c r="Y155" s="231">
        <f t="shared" si="36"/>
        <v>0</v>
      </c>
      <c r="Z155" s="243">
        <v>0</v>
      </c>
      <c r="AB155" s="217"/>
      <c r="AC155" s="217"/>
      <c r="AD155" s="217"/>
      <c r="AE155" s="217"/>
      <c r="AF155" s="217"/>
      <c r="AG155" s="217"/>
      <c r="AH155" s="217"/>
      <c r="AI155" s="217"/>
      <c r="AJ155" s="217"/>
      <c r="AK155" s="217"/>
      <c r="AL155" s="217"/>
      <c r="AM155" s="217"/>
      <c r="AN155" s="217"/>
      <c r="AO155" s="217"/>
      <c r="AP155" s="217"/>
      <c r="AQ155" s="217"/>
      <c r="AR155" s="217"/>
      <c r="AS155" s="217"/>
      <c r="AT155" s="217"/>
      <c r="AU155" s="217"/>
      <c r="AV155" s="217"/>
      <c r="AW155" s="217"/>
      <c r="AX155" s="217"/>
      <c r="AY155" s="217"/>
      <c r="AZ155" s="217"/>
      <c r="BA155" s="217"/>
      <c r="BB155" s="217"/>
      <c r="BC155" s="217"/>
      <c r="BD155" s="217"/>
      <c r="BE155" s="217"/>
      <c r="BF155" s="217"/>
      <c r="BG155" s="217"/>
    </row>
    <row r="156" spans="1:59" ht="24.9" customHeight="1" x14ac:dyDescent="0.25">
      <c r="A156" s="133" t="s">
        <v>194</v>
      </c>
      <c r="B156" s="233"/>
      <c r="C156" s="234"/>
      <c r="D156" s="234"/>
      <c r="E156" s="263"/>
      <c r="F156" s="402" t="s">
        <v>195</v>
      </c>
      <c r="G156" s="403"/>
      <c r="H156" s="403"/>
      <c r="I156" s="403"/>
      <c r="J156" s="403"/>
      <c r="K156" s="403"/>
      <c r="L156" s="404"/>
      <c r="M156" s="236">
        <v>0</v>
      </c>
      <c r="N156" s="237">
        <v>0</v>
      </c>
      <c r="O156" s="236"/>
      <c r="P156" s="237"/>
      <c r="Q156" s="264"/>
      <c r="R156" s="239"/>
      <c r="S156" s="239"/>
      <c r="T156" s="240">
        <f t="shared" si="37"/>
        <v>0</v>
      </c>
      <c r="U156" s="276"/>
      <c r="V156" s="276" t="e">
        <f>+U156*#REF!</f>
        <v>#REF!</v>
      </c>
      <c r="W156" s="240"/>
      <c r="X156" s="240">
        <f t="shared" si="34"/>
        <v>0</v>
      </c>
      <c r="Y156" s="231">
        <f t="shared" si="36"/>
        <v>0</v>
      </c>
      <c r="Z156" s="243">
        <v>0</v>
      </c>
      <c r="AB156" s="217"/>
      <c r="AC156" s="217"/>
      <c r="AD156" s="217"/>
      <c r="AE156" s="217"/>
      <c r="AF156" s="217"/>
      <c r="AG156" s="217"/>
      <c r="AH156" s="217"/>
      <c r="AI156" s="217"/>
      <c r="AJ156" s="217"/>
      <c r="AK156" s="217"/>
      <c r="AL156" s="217"/>
      <c r="AM156" s="217"/>
      <c r="AN156" s="217"/>
      <c r="AO156" s="217"/>
      <c r="AP156" s="217"/>
      <c r="AQ156" s="217"/>
      <c r="AR156" s="217"/>
      <c r="AS156" s="217"/>
      <c r="AT156" s="217"/>
      <c r="AU156" s="217"/>
      <c r="AV156" s="217"/>
      <c r="AW156" s="217"/>
      <c r="AX156" s="217"/>
      <c r="AY156" s="217"/>
      <c r="AZ156" s="217"/>
      <c r="BA156" s="217"/>
      <c r="BB156" s="217"/>
      <c r="BC156" s="217"/>
      <c r="BD156" s="217"/>
      <c r="BE156" s="217"/>
      <c r="BF156" s="217"/>
      <c r="BG156" s="217"/>
    </row>
    <row r="157" spans="1:59" ht="24.9" customHeight="1" x14ac:dyDescent="0.25">
      <c r="A157" s="104"/>
      <c r="B157" s="312" t="s">
        <v>285</v>
      </c>
      <c r="C157" s="313" t="s">
        <v>435</v>
      </c>
      <c r="D157" s="326" t="s">
        <v>558</v>
      </c>
      <c r="E157" s="329">
        <v>10000451</v>
      </c>
      <c r="F157" s="405" t="s">
        <v>193</v>
      </c>
      <c r="G157" s="406"/>
      <c r="H157" s="406"/>
      <c r="I157" s="406"/>
      <c r="J157" s="406"/>
      <c r="K157" s="406"/>
      <c r="L157" s="407"/>
      <c r="M157" s="236">
        <v>0</v>
      </c>
      <c r="N157" s="237">
        <v>0</v>
      </c>
      <c r="O157" s="236"/>
      <c r="P157" s="237"/>
      <c r="Q157" s="330" t="s">
        <v>58</v>
      </c>
      <c r="R157" s="331" t="s">
        <v>32</v>
      </c>
      <c r="S157" s="331"/>
      <c r="T157" s="242">
        <f t="shared" si="37"/>
        <v>64</v>
      </c>
      <c r="U157" s="241"/>
      <c r="V157" s="242" t="e">
        <f>+U157*#REF!</f>
        <v>#REF!</v>
      </c>
      <c r="W157" s="246"/>
      <c r="X157" s="242">
        <f t="shared" si="34"/>
        <v>0</v>
      </c>
      <c r="Y157" s="231">
        <f t="shared" si="36"/>
        <v>64</v>
      </c>
      <c r="Z157" s="311">
        <v>64</v>
      </c>
    </row>
    <row r="158" spans="1:59" ht="24.9" customHeight="1" x14ac:dyDescent="0.25">
      <c r="A158" s="29"/>
      <c r="B158" s="225" t="s">
        <v>286</v>
      </c>
      <c r="C158" s="317" t="s">
        <v>436</v>
      </c>
      <c r="D158" s="326" t="s">
        <v>558</v>
      </c>
      <c r="E158" s="318">
        <v>10000453</v>
      </c>
      <c r="F158" s="405" t="s">
        <v>191</v>
      </c>
      <c r="G158" s="406"/>
      <c r="H158" s="406"/>
      <c r="I158" s="406"/>
      <c r="J158" s="406"/>
      <c r="K158" s="406"/>
      <c r="L158" s="407"/>
      <c r="M158" s="236">
        <v>0</v>
      </c>
      <c r="N158" s="237">
        <v>0</v>
      </c>
      <c r="O158" s="236"/>
      <c r="P158" s="237"/>
      <c r="Q158" s="327" t="s">
        <v>58</v>
      </c>
      <c r="R158" s="328" t="s">
        <v>32</v>
      </c>
      <c r="S158" s="328"/>
      <c r="T158" s="242">
        <f t="shared" si="37"/>
        <v>33</v>
      </c>
      <c r="U158" s="276"/>
      <c r="V158" s="276" t="e">
        <f>+U158*#REF!</f>
        <v>#REF!</v>
      </c>
      <c r="W158" s="241"/>
      <c r="X158" s="242">
        <f t="shared" si="34"/>
        <v>0</v>
      </c>
      <c r="Y158" s="231">
        <f t="shared" si="36"/>
        <v>33</v>
      </c>
      <c r="Z158" s="311">
        <v>33</v>
      </c>
    </row>
    <row r="159" spans="1:59" ht="24.9" customHeight="1" x14ac:dyDescent="0.25">
      <c r="A159" s="29"/>
      <c r="B159" s="225" t="s">
        <v>287</v>
      </c>
      <c r="C159" s="317" t="s">
        <v>437</v>
      </c>
      <c r="D159" s="326" t="s">
        <v>558</v>
      </c>
      <c r="E159" s="318">
        <v>10000455</v>
      </c>
      <c r="F159" s="405" t="s">
        <v>192</v>
      </c>
      <c r="G159" s="406"/>
      <c r="H159" s="406"/>
      <c r="I159" s="406"/>
      <c r="J159" s="406"/>
      <c r="K159" s="406"/>
      <c r="L159" s="407"/>
      <c r="M159" s="236">
        <v>0</v>
      </c>
      <c r="N159" s="237">
        <v>0</v>
      </c>
      <c r="O159" s="236"/>
      <c r="P159" s="237"/>
      <c r="Q159" s="327" t="s">
        <v>58</v>
      </c>
      <c r="R159" s="328" t="s">
        <v>32</v>
      </c>
      <c r="S159" s="328"/>
      <c r="T159" s="242">
        <f t="shared" si="37"/>
        <v>0</v>
      </c>
      <c r="U159" s="241"/>
      <c r="V159" s="242" t="e">
        <f>+U159*#REF!</f>
        <v>#REF!</v>
      </c>
      <c r="W159" s="241"/>
      <c r="X159" s="242">
        <f t="shared" si="34"/>
        <v>0</v>
      </c>
      <c r="Y159" s="231">
        <f t="shared" si="36"/>
        <v>0</v>
      </c>
      <c r="Z159" s="311">
        <v>0</v>
      </c>
    </row>
    <row r="160" spans="1:59" ht="24.9" customHeight="1" x14ac:dyDescent="0.25">
      <c r="A160" s="133" t="s">
        <v>105</v>
      </c>
      <c r="B160" s="233"/>
      <c r="C160" s="187"/>
      <c r="D160" s="187"/>
      <c r="E160" s="263"/>
      <c r="F160" s="402" t="s">
        <v>196</v>
      </c>
      <c r="G160" s="403"/>
      <c r="H160" s="403"/>
      <c r="I160" s="403"/>
      <c r="J160" s="403"/>
      <c r="K160" s="403"/>
      <c r="L160" s="404"/>
      <c r="M160" s="236">
        <v>0</v>
      </c>
      <c r="N160" s="237">
        <v>0</v>
      </c>
      <c r="O160" s="236"/>
      <c r="P160" s="237"/>
      <c r="Q160" s="249"/>
      <c r="R160" s="278"/>
      <c r="S160" s="278"/>
      <c r="T160" s="240">
        <f t="shared" si="37"/>
        <v>0</v>
      </c>
      <c r="U160" s="246"/>
      <c r="V160" s="242" t="e">
        <f>+U160*#REF!</f>
        <v>#REF!</v>
      </c>
      <c r="W160" s="240"/>
      <c r="X160" s="240">
        <f t="shared" si="34"/>
        <v>0</v>
      </c>
      <c r="Y160" s="231">
        <f t="shared" si="36"/>
        <v>0</v>
      </c>
      <c r="Z160" s="243">
        <v>0</v>
      </c>
      <c r="AB160" s="217"/>
      <c r="AC160" s="217"/>
      <c r="AD160" s="217"/>
      <c r="AE160" s="217"/>
      <c r="AF160" s="217"/>
      <c r="AG160" s="217"/>
      <c r="AH160" s="217"/>
      <c r="AI160" s="217"/>
      <c r="AJ160" s="217"/>
      <c r="AK160" s="217"/>
      <c r="AL160" s="217"/>
      <c r="AM160" s="217"/>
      <c r="AN160" s="217"/>
      <c r="AO160" s="217"/>
      <c r="AP160" s="217"/>
      <c r="AQ160" s="217"/>
      <c r="AR160" s="217"/>
      <c r="AS160" s="217"/>
      <c r="AT160" s="217"/>
      <c r="AU160" s="217"/>
      <c r="AV160" s="217"/>
      <c r="AW160" s="217"/>
      <c r="AX160" s="217"/>
      <c r="AY160" s="217"/>
      <c r="AZ160" s="217"/>
      <c r="BA160" s="217"/>
      <c r="BB160" s="217"/>
      <c r="BC160" s="217"/>
      <c r="BD160" s="217"/>
      <c r="BE160" s="217"/>
      <c r="BF160" s="217"/>
      <c r="BG160" s="217"/>
    </row>
    <row r="161" spans="1:59" ht="24.9" customHeight="1" x14ac:dyDescent="0.25">
      <c r="A161" s="133" t="s">
        <v>103</v>
      </c>
      <c r="B161" s="233"/>
      <c r="C161" s="187"/>
      <c r="D161" s="187"/>
      <c r="E161" s="263"/>
      <c r="F161" s="402" t="s">
        <v>197</v>
      </c>
      <c r="G161" s="403"/>
      <c r="H161" s="403"/>
      <c r="I161" s="403"/>
      <c r="J161" s="403"/>
      <c r="K161" s="403"/>
      <c r="L161" s="404"/>
      <c r="M161" s="236">
        <v>0</v>
      </c>
      <c r="N161" s="237">
        <v>0</v>
      </c>
      <c r="O161" s="236"/>
      <c r="P161" s="237"/>
      <c r="Q161" s="249"/>
      <c r="R161" s="278"/>
      <c r="S161" s="278"/>
      <c r="T161" s="240">
        <f t="shared" si="37"/>
        <v>0</v>
      </c>
      <c r="U161" s="241"/>
      <c r="V161" s="242">
        <f t="shared" ref="V161:V167" si="38">+U161*T143</f>
        <v>0</v>
      </c>
      <c r="W161" s="240"/>
      <c r="X161" s="240">
        <f t="shared" si="34"/>
        <v>0</v>
      </c>
      <c r="Y161" s="231">
        <f t="shared" si="36"/>
        <v>0</v>
      </c>
      <c r="Z161" s="243">
        <v>0</v>
      </c>
      <c r="AB161" s="217"/>
      <c r="AC161" s="217"/>
      <c r="AD161" s="217"/>
      <c r="AE161" s="217"/>
      <c r="AF161" s="217"/>
      <c r="AG161" s="217"/>
      <c r="AH161" s="217"/>
      <c r="AI161" s="217"/>
      <c r="AJ161" s="217"/>
      <c r="AK161" s="217"/>
      <c r="AL161" s="217"/>
      <c r="AM161" s="217"/>
      <c r="AN161" s="217"/>
      <c r="AO161" s="217"/>
      <c r="AP161" s="217"/>
      <c r="AQ161" s="217"/>
      <c r="AR161" s="217"/>
      <c r="AS161" s="217"/>
      <c r="AT161" s="217"/>
      <c r="AU161" s="217"/>
      <c r="AV161" s="217"/>
      <c r="AW161" s="217"/>
      <c r="AX161" s="217"/>
      <c r="AY161" s="217"/>
      <c r="AZ161" s="217"/>
      <c r="BA161" s="217"/>
      <c r="BB161" s="217"/>
      <c r="BC161" s="217"/>
      <c r="BD161" s="217"/>
      <c r="BE161" s="217"/>
      <c r="BF161" s="217"/>
      <c r="BG161" s="217"/>
    </row>
    <row r="162" spans="1:59" ht="24.9" customHeight="1" x14ac:dyDescent="0.25">
      <c r="A162" s="104"/>
      <c r="B162" s="312" t="s">
        <v>288</v>
      </c>
      <c r="C162" s="113" t="s">
        <v>385</v>
      </c>
      <c r="D162" s="113"/>
      <c r="E162" s="329">
        <v>10000126</v>
      </c>
      <c r="F162" s="405" t="s">
        <v>198</v>
      </c>
      <c r="G162" s="406"/>
      <c r="H162" s="406"/>
      <c r="I162" s="406"/>
      <c r="J162" s="406"/>
      <c r="K162" s="406"/>
      <c r="L162" s="407"/>
      <c r="M162" s="236">
        <v>0</v>
      </c>
      <c r="N162" s="237">
        <v>5179.7041417377641</v>
      </c>
      <c r="O162" s="236"/>
      <c r="P162" s="237"/>
      <c r="Q162" s="330" t="s">
        <v>58</v>
      </c>
      <c r="R162" s="331" t="s">
        <v>32</v>
      </c>
      <c r="S162" s="331"/>
      <c r="T162" s="242">
        <f t="shared" si="37"/>
        <v>5</v>
      </c>
      <c r="U162" s="246"/>
      <c r="V162" s="242">
        <f t="shared" si="38"/>
        <v>0</v>
      </c>
      <c r="W162" s="246">
        <v>5179.7041417377641</v>
      </c>
      <c r="X162" s="242">
        <f t="shared" si="34"/>
        <v>25898.520708688819</v>
      </c>
      <c r="Y162" s="231">
        <f t="shared" si="36"/>
        <v>5</v>
      </c>
      <c r="Z162" s="311">
        <v>5</v>
      </c>
    </row>
    <row r="163" spans="1:59" ht="24.9" customHeight="1" x14ac:dyDescent="0.25">
      <c r="A163" s="133" t="s">
        <v>104</v>
      </c>
      <c r="B163" s="233"/>
      <c r="C163" s="187"/>
      <c r="D163" s="187"/>
      <c r="E163" s="263"/>
      <c r="F163" s="402" t="s">
        <v>199</v>
      </c>
      <c r="G163" s="403"/>
      <c r="H163" s="403"/>
      <c r="I163" s="403"/>
      <c r="J163" s="403"/>
      <c r="K163" s="403"/>
      <c r="L163" s="404"/>
      <c r="M163" s="236">
        <v>0</v>
      </c>
      <c r="N163" s="237">
        <v>0</v>
      </c>
      <c r="O163" s="236"/>
      <c r="P163" s="237"/>
      <c r="Q163" s="249"/>
      <c r="R163" s="278"/>
      <c r="S163" s="278"/>
      <c r="T163" s="240">
        <f t="shared" si="37"/>
        <v>0</v>
      </c>
      <c r="U163" s="241"/>
      <c r="V163" s="242">
        <f t="shared" si="38"/>
        <v>0</v>
      </c>
      <c r="W163" s="240"/>
      <c r="X163" s="240">
        <f t="shared" si="34"/>
        <v>0</v>
      </c>
      <c r="Y163" s="231">
        <f t="shared" si="36"/>
        <v>0</v>
      </c>
      <c r="Z163" s="243">
        <v>0</v>
      </c>
      <c r="AB163" s="217"/>
      <c r="AC163" s="217"/>
      <c r="AD163" s="217"/>
      <c r="AE163" s="217"/>
      <c r="AF163" s="217"/>
      <c r="AG163" s="217"/>
      <c r="AH163" s="217"/>
      <c r="AI163" s="217"/>
      <c r="AJ163" s="217"/>
      <c r="AK163" s="217"/>
      <c r="AL163" s="217"/>
      <c r="AM163" s="217"/>
      <c r="AN163" s="217"/>
      <c r="AO163" s="217"/>
      <c r="AP163" s="217"/>
      <c r="AQ163" s="217"/>
      <c r="AR163" s="217"/>
      <c r="AS163" s="217"/>
      <c r="AT163" s="217"/>
      <c r="AU163" s="217"/>
      <c r="AV163" s="217"/>
      <c r="AW163" s="217"/>
      <c r="AX163" s="217"/>
      <c r="AY163" s="217"/>
      <c r="AZ163" s="217"/>
      <c r="BA163" s="217"/>
      <c r="BB163" s="217"/>
      <c r="BC163" s="217"/>
      <c r="BD163" s="217"/>
      <c r="BE163" s="217"/>
      <c r="BF163" s="217"/>
      <c r="BG163" s="217"/>
    </row>
    <row r="164" spans="1:59" ht="24.9" customHeight="1" x14ac:dyDescent="0.25">
      <c r="A164" s="104"/>
      <c r="B164" s="312" t="s">
        <v>289</v>
      </c>
      <c r="C164" s="113" t="s">
        <v>386</v>
      </c>
      <c r="D164" s="113"/>
      <c r="E164" s="329">
        <v>10000648</v>
      </c>
      <c r="F164" s="405" t="s">
        <v>200</v>
      </c>
      <c r="G164" s="406"/>
      <c r="H164" s="406"/>
      <c r="I164" s="406"/>
      <c r="J164" s="406"/>
      <c r="K164" s="406"/>
      <c r="L164" s="407"/>
      <c r="M164" s="236">
        <v>0</v>
      </c>
      <c r="N164" s="237">
        <v>5179.7041417377641</v>
      </c>
      <c r="O164" s="236"/>
      <c r="P164" s="237"/>
      <c r="Q164" s="330" t="s">
        <v>58</v>
      </c>
      <c r="R164" s="331" t="s">
        <v>32</v>
      </c>
      <c r="S164" s="331"/>
      <c r="T164" s="242">
        <f t="shared" si="37"/>
        <v>2</v>
      </c>
      <c r="U164" s="277"/>
      <c r="V164" s="276">
        <f t="shared" si="38"/>
        <v>0</v>
      </c>
      <c r="W164" s="246">
        <v>5179.7041417377641</v>
      </c>
      <c r="X164" s="242">
        <f t="shared" si="34"/>
        <v>10359.408283475528</v>
      </c>
      <c r="Y164" s="231">
        <f t="shared" si="36"/>
        <v>2</v>
      </c>
      <c r="Z164" s="311">
        <v>2</v>
      </c>
    </row>
    <row r="165" spans="1:59" ht="24.9" customHeight="1" x14ac:dyDescent="0.25">
      <c r="A165" s="133" t="s">
        <v>122</v>
      </c>
      <c r="B165" s="233"/>
      <c r="C165" s="187"/>
      <c r="D165" s="187"/>
      <c r="E165" s="263"/>
      <c r="F165" s="402" t="s">
        <v>201</v>
      </c>
      <c r="G165" s="403"/>
      <c r="H165" s="403"/>
      <c r="I165" s="403"/>
      <c r="J165" s="403"/>
      <c r="K165" s="403"/>
      <c r="L165" s="404"/>
      <c r="M165" s="236">
        <v>0</v>
      </c>
      <c r="N165" s="237">
        <v>0</v>
      </c>
      <c r="O165" s="236"/>
      <c r="P165" s="237"/>
      <c r="Q165" s="249"/>
      <c r="R165" s="278"/>
      <c r="S165" s="278"/>
      <c r="T165" s="240">
        <f t="shared" si="37"/>
        <v>0</v>
      </c>
      <c r="U165" s="276"/>
      <c r="V165" s="276">
        <f t="shared" si="38"/>
        <v>0</v>
      </c>
      <c r="W165" s="240"/>
      <c r="X165" s="240">
        <f t="shared" si="34"/>
        <v>0</v>
      </c>
      <c r="Y165" s="231">
        <f t="shared" si="36"/>
        <v>0</v>
      </c>
      <c r="Z165" s="243">
        <v>0</v>
      </c>
      <c r="AB165" s="217"/>
      <c r="AC165" s="217"/>
      <c r="AD165" s="217"/>
      <c r="AE165" s="217"/>
      <c r="AF165" s="217"/>
      <c r="AG165" s="217"/>
      <c r="AH165" s="217"/>
      <c r="AI165" s="217"/>
      <c r="AJ165" s="217"/>
      <c r="AK165" s="217"/>
      <c r="AL165" s="217"/>
      <c r="AM165" s="217"/>
      <c r="AN165" s="217"/>
      <c r="AO165" s="217"/>
      <c r="AP165" s="217"/>
      <c r="AQ165" s="217"/>
      <c r="AR165" s="217"/>
      <c r="AS165" s="217"/>
      <c r="AT165" s="217"/>
      <c r="AU165" s="217"/>
      <c r="AV165" s="217"/>
      <c r="AW165" s="217"/>
      <c r="AX165" s="217"/>
      <c r="AY165" s="217"/>
      <c r="AZ165" s="217"/>
      <c r="BA165" s="217"/>
      <c r="BB165" s="217"/>
      <c r="BC165" s="217"/>
      <c r="BD165" s="217"/>
      <c r="BE165" s="217"/>
      <c r="BF165" s="217"/>
      <c r="BG165" s="217"/>
    </row>
    <row r="166" spans="1:59" ht="24.9" customHeight="1" x14ac:dyDescent="0.25">
      <c r="A166" s="104"/>
      <c r="B166" s="312" t="s">
        <v>290</v>
      </c>
      <c r="C166" s="113" t="s">
        <v>387</v>
      </c>
      <c r="D166" s="113"/>
      <c r="E166" s="332" t="s">
        <v>254</v>
      </c>
      <c r="F166" s="405" t="s">
        <v>202</v>
      </c>
      <c r="G166" s="406"/>
      <c r="H166" s="406"/>
      <c r="I166" s="406"/>
      <c r="J166" s="406"/>
      <c r="K166" s="406"/>
      <c r="L166" s="407"/>
      <c r="M166" s="236">
        <v>0</v>
      </c>
      <c r="N166" s="237">
        <v>5179.7041417377641</v>
      </c>
      <c r="O166" s="236"/>
      <c r="P166" s="237"/>
      <c r="Q166" s="330" t="s">
        <v>58</v>
      </c>
      <c r="R166" s="331" t="s">
        <v>32</v>
      </c>
      <c r="S166" s="331"/>
      <c r="T166" s="242">
        <f t="shared" si="37"/>
        <v>2</v>
      </c>
      <c r="U166" s="241"/>
      <c r="V166" s="242">
        <f t="shared" si="38"/>
        <v>0</v>
      </c>
      <c r="W166" s="246">
        <v>5179.7041417377641</v>
      </c>
      <c r="X166" s="242">
        <f t="shared" si="34"/>
        <v>10359.408283475528</v>
      </c>
      <c r="Y166" s="231">
        <f t="shared" si="36"/>
        <v>2</v>
      </c>
      <c r="Z166" s="311">
        <v>2</v>
      </c>
    </row>
    <row r="167" spans="1:59" ht="24.9" customHeight="1" x14ac:dyDescent="0.25">
      <c r="A167" s="133" t="s">
        <v>121</v>
      </c>
      <c r="B167" s="233"/>
      <c r="C167" s="187"/>
      <c r="D167" s="187"/>
      <c r="E167" s="263"/>
      <c r="F167" s="402" t="s">
        <v>203</v>
      </c>
      <c r="G167" s="403"/>
      <c r="H167" s="403"/>
      <c r="I167" s="403"/>
      <c r="J167" s="403"/>
      <c r="K167" s="403"/>
      <c r="L167" s="404"/>
      <c r="M167" s="236">
        <v>0</v>
      </c>
      <c r="N167" s="237">
        <v>0</v>
      </c>
      <c r="O167" s="236"/>
      <c r="P167" s="237"/>
      <c r="Q167" s="249"/>
      <c r="R167" s="278"/>
      <c r="S167" s="278"/>
      <c r="T167" s="240">
        <f t="shared" si="37"/>
        <v>0</v>
      </c>
      <c r="U167" s="241"/>
      <c r="V167" s="242">
        <f t="shared" si="38"/>
        <v>0</v>
      </c>
      <c r="W167" s="240"/>
      <c r="X167" s="240">
        <f t="shared" si="34"/>
        <v>0</v>
      </c>
      <c r="Y167" s="231">
        <f t="shared" si="36"/>
        <v>0</v>
      </c>
      <c r="Z167" s="243">
        <v>0</v>
      </c>
      <c r="AB167" s="217"/>
      <c r="AC167" s="217"/>
      <c r="AD167" s="217"/>
      <c r="AE167" s="217"/>
      <c r="AF167" s="217"/>
      <c r="AG167" s="217"/>
      <c r="AH167" s="217"/>
      <c r="AI167" s="217"/>
      <c r="AJ167" s="217"/>
      <c r="AK167" s="217"/>
      <c r="AL167" s="217"/>
      <c r="AM167" s="217"/>
      <c r="AN167" s="217"/>
      <c r="AO167" s="217"/>
      <c r="AP167" s="217"/>
      <c r="AQ167" s="217"/>
      <c r="AR167" s="217"/>
      <c r="AS167" s="217"/>
      <c r="AT167" s="217"/>
      <c r="AU167" s="217"/>
      <c r="AV167" s="217"/>
      <c r="AW167" s="217"/>
      <c r="AX167" s="217"/>
      <c r="AY167" s="217"/>
      <c r="AZ167" s="217"/>
      <c r="BA167" s="217"/>
      <c r="BB167" s="217"/>
      <c r="BC167" s="217"/>
      <c r="BD167" s="217"/>
      <c r="BE167" s="217"/>
      <c r="BF167" s="217"/>
      <c r="BG167" s="217"/>
    </row>
    <row r="168" spans="1:59" ht="24.9" customHeight="1" x14ac:dyDescent="0.25">
      <c r="A168" s="104"/>
      <c r="B168" s="312" t="s">
        <v>228</v>
      </c>
      <c r="C168" s="113" t="s">
        <v>388</v>
      </c>
      <c r="D168" s="113"/>
      <c r="E168" s="329">
        <v>10000130</v>
      </c>
      <c r="F168" s="405" t="s">
        <v>232</v>
      </c>
      <c r="G168" s="406"/>
      <c r="H168" s="406"/>
      <c r="I168" s="406"/>
      <c r="J168" s="406"/>
      <c r="K168" s="406"/>
      <c r="L168" s="407"/>
      <c r="M168" s="236">
        <v>0</v>
      </c>
      <c r="N168" s="237">
        <v>5179.7041417377641</v>
      </c>
      <c r="O168" s="236"/>
      <c r="P168" s="237"/>
      <c r="Q168" s="330" t="s">
        <v>58</v>
      </c>
      <c r="R168" s="331" t="s">
        <v>32</v>
      </c>
      <c r="S168" s="331"/>
      <c r="T168" s="242">
        <f t="shared" si="37"/>
        <v>16</v>
      </c>
      <c r="U168" s="246"/>
      <c r="V168" s="242" t="e">
        <f>+U168*#REF!</f>
        <v>#REF!</v>
      </c>
      <c r="W168" s="246">
        <v>5179.7041417377641</v>
      </c>
      <c r="X168" s="242">
        <f t="shared" si="34"/>
        <v>82875.266267804225</v>
      </c>
      <c r="Y168" s="231">
        <f t="shared" si="36"/>
        <v>16</v>
      </c>
      <c r="Z168" s="311">
        <v>16</v>
      </c>
    </row>
    <row r="169" spans="1:59" ht="24.9" customHeight="1" x14ac:dyDescent="0.25">
      <c r="A169" s="133" t="s">
        <v>206</v>
      </c>
      <c r="B169" s="233"/>
      <c r="C169" s="234"/>
      <c r="D169" s="234"/>
      <c r="E169" s="263"/>
      <c r="F169" s="402" t="s">
        <v>207</v>
      </c>
      <c r="G169" s="403"/>
      <c r="H169" s="403"/>
      <c r="I169" s="403"/>
      <c r="J169" s="403"/>
      <c r="K169" s="403"/>
      <c r="L169" s="404"/>
      <c r="M169" s="236">
        <v>0</v>
      </c>
      <c r="N169" s="237">
        <v>0</v>
      </c>
      <c r="O169" s="236"/>
      <c r="P169" s="237"/>
      <c r="Q169" s="264"/>
      <c r="R169" s="238"/>
      <c r="S169" s="238"/>
      <c r="T169" s="240">
        <f t="shared" si="37"/>
        <v>0</v>
      </c>
      <c r="U169" s="276"/>
      <c r="V169" s="276">
        <f>+U169*T150</f>
        <v>0</v>
      </c>
      <c r="W169" s="240"/>
      <c r="X169" s="240">
        <f t="shared" si="34"/>
        <v>0</v>
      </c>
      <c r="Y169" s="231">
        <f t="shared" si="36"/>
        <v>0</v>
      </c>
      <c r="Z169" s="243">
        <v>0</v>
      </c>
      <c r="AB169" s="217"/>
      <c r="AC169" s="217"/>
      <c r="AD169" s="217"/>
      <c r="AE169" s="217"/>
      <c r="AF169" s="217"/>
      <c r="AG169" s="217"/>
      <c r="AH169" s="217"/>
      <c r="AI169" s="217"/>
      <c r="AJ169" s="217"/>
      <c r="AK169" s="217"/>
      <c r="AL169" s="217"/>
      <c r="AM169" s="217"/>
      <c r="AN169" s="217"/>
      <c r="AO169" s="217"/>
      <c r="AP169" s="217"/>
      <c r="AQ169" s="217"/>
      <c r="AR169" s="217"/>
      <c r="AS169" s="217"/>
      <c r="AT169" s="217"/>
      <c r="AU169" s="217"/>
      <c r="AV169" s="217"/>
      <c r="AW169" s="217"/>
      <c r="AX169" s="217"/>
      <c r="AY169" s="217"/>
      <c r="AZ169" s="217"/>
      <c r="BA169" s="217"/>
      <c r="BB169" s="217"/>
      <c r="BC169" s="217"/>
      <c r="BD169" s="217"/>
      <c r="BE169" s="217"/>
      <c r="BF169" s="217"/>
      <c r="BG169" s="217"/>
    </row>
    <row r="170" spans="1:59" ht="24.9" customHeight="1" x14ac:dyDescent="0.25">
      <c r="A170" s="133" t="s">
        <v>204</v>
      </c>
      <c r="B170" s="233"/>
      <c r="C170" s="187"/>
      <c r="D170" s="187"/>
      <c r="E170" s="263"/>
      <c r="F170" s="402" t="s">
        <v>205</v>
      </c>
      <c r="G170" s="403"/>
      <c r="H170" s="403"/>
      <c r="I170" s="403"/>
      <c r="J170" s="403"/>
      <c r="K170" s="403"/>
      <c r="L170" s="404"/>
      <c r="M170" s="236">
        <v>0</v>
      </c>
      <c r="N170" s="237">
        <v>0</v>
      </c>
      <c r="O170" s="236"/>
      <c r="P170" s="237"/>
      <c r="Q170" s="264"/>
      <c r="R170" s="238"/>
      <c r="S170" s="238"/>
      <c r="T170" s="240">
        <f t="shared" si="37"/>
        <v>0</v>
      </c>
      <c r="U170" s="276"/>
      <c r="V170" s="276">
        <f>+U170*T151</f>
        <v>0</v>
      </c>
      <c r="W170" s="240"/>
      <c r="X170" s="240">
        <f t="shared" si="34"/>
        <v>0</v>
      </c>
      <c r="Y170" s="231">
        <f t="shared" si="36"/>
        <v>0</v>
      </c>
      <c r="Z170" s="243">
        <v>0</v>
      </c>
      <c r="AB170" s="217"/>
      <c r="AC170" s="217"/>
      <c r="AD170" s="217"/>
      <c r="AE170" s="217"/>
      <c r="AF170" s="217"/>
      <c r="AG170" s="217"/>
      <c r="AH170" s="217"/>
      <c r="AI170" s="217"/>
      <c r="AJ170" s="217"/>
      <c r="AK170" s="217"/>
      <c r="AL170" s="217"/>
      <c r="AM170" s="217"/>
      <c r="AN170" s="217"/>
      <c r="AO170" s="217"/>
      <c r="AP170" s="217"/>
      <c r="AQ170" s="217"/>
      <c r="AR170" s="217"/>
      <c r="AS170" s="217"/>
      <c r="AT170" s="217"/>
      <c r="AU170" s="217"/>
      <c r="AV170" s="217"/>
      <c r="AW170" s="217"/>
      <c r="AX170" s="217"/>
      <c r="AY170" s="217"/>
      <c r="AZ170" s="217"/>
      <c r="BA170" s="217"/>
      <c r="BB170" s="217"/>
      <c r="BC170" s="217"/>
      <c r="BD170" s="217"/>
      <c r="BE170" s="217"/>
      <c r="BF170" s="217"/>
      <c r="BG170" s="217"/>
    </row>
    <row r="171" spans="1:59" ht="24.9" customHeight="1" x14ac:dyDescent="0.25">
      <c r="A171" s="29"/>
      <c r="B171" s="225" t="s">
        <v>291</v>
      </c>
      <c r="C171" s="186" t="s">
        <v>389</v>
      </c>
      <c r="D171" s="186" t="s">
        <v>559</v>
      </c>
      <c r="E171" s="318">
        <v>10000154</v>
      </c>
      <c r="F171" s="405" t="s">
        <v>208</v>
      </c>
      <c r="G171" s="406"/>
      <c r="H171" s="406"/>
      <c r="I171" s="406"/>
      <c r="J171" s="406"/>
      <c r="K171" s="406"/>
      <c r="L171" s="407"/>
      <c r="M171" s="236">
        <v>0</v>
      </c>
      <c r="N171" s="237">
        <v>3453.2750948199314</v>
      </c>
      <c r="O171" s="236"/>
      <c r="P171" s="237"/>
      <c r="Q171" s="333" t="s">
        <v>58</v>
      </c>
      <c r="R171" s="309" t="s">
        <v>57</v>
      </c>
      <c r="S171" s="309"/>
      <c r="T171" s="242">
        <f t="shared" si="37"/>
        <v>0</v>
      </c>
      <c r="U171" s="241"/>
      <c r="V171" s="242">
        <f>+U171*T155</f>
        <v>0</v>
      </c>
      <c r="W171" s="241">
        <v>3453.2750948199314</v>
      </c>
      <c r="X171" s="242">
        <f t="shared" si="34"/>
        <v>0</v>
      </c>
      <c r="Y171" s="231">
        <f t="shared" si="36"/>
        <v>0</v>
      </c>
      <c r="Z171" s="311">
        <v>0</v>
      </c>
    </row>
    <row r="172" spans="1:59" ht="24.9" customHeight="1" x14ac:dyDescent="0.25">
      <c r="A172" s="29"/>
      <c r="B172" s="225" t="s">
        <v>292</v>
      </c>
      <c r="C172" s="186" t="s">
        <v>390</v>
      </c>
      <c r="D172" s="186" t="s">
        <v>559</v>
      </c>
      <c r="E172" s="318">
        <v>10000157</v>
      </c>
      <c r="F172" s="405" t="s">
        <v>209</v>
      </c>
      <c r="G172" s="406"/>
      <c r="H172" s="406"/>
      <c r="I172" s="406"/>
      <c r="J172" s="406"/>
      <c r="K172" s="406"/>
      <c r="L172" s="407"/>
      <c r="M172" s="236">
        <v>0</v>
      </c>
      <c r="N172" s="237">
        <v>3590.3204300134271</v>
      </c>
      <c r="O172" s="236"/>
      <c r="P172" s="237"/>
      <c r="Q172" s="333" t="s">
        <v>58</v>
      </c>
      <c r="R172" s="309" t="s">
        <v>57</v>
      </c>
      <c r="S172" s="309"/>
      <c r="T172" s="242">
        <f t="shared" si="37"/>
        <v>0</v>
      </c>
      <c r="U172" s="241"/>
      <c r="V172" s="242">
        <f>+U172*T156</f>
        <v>0</v>
      </c>
      <c r="W172" s="241">
        <v>3590.3204300134271</v>
      </c>
      <c r="X172" s="242">
        <f t="shared" si="34"/>
        <v>0</v>
      </c>
      <c r="Y172" s="231">
        <f t="shared" si="36"/>
        <v>0</v>
      </c>
      <c r="Z172" s="311">
        <v>0</v>
      </c>
    </row>
    <row r="173" spans="1:59" ht="24.9" customHeight="1" x14ac:dyDescent="0.25">
      <c r="A173" s="29"/>
      <c r="B173" s="225" t="s">
        <v>293</v>
      </c>
      <c r="C173" s="186" t="s">
        <v>438</v>
      </c>
      <c r="D173" s="186" t="s">
        <v>559</v>
      </c>
      <c r="E173" s="318">
        <v>10000158</v>
      </c>
      <c r="F173" s="405" t="s">
        <v>210</v>
      </c>
      <c r="G173" s="406"/>
      <c r="H173" s="406"/>
      <c r="I173" s="406"/>
      <c r="J173" s="406"/>
      <c r="K173" s="406"/>
      <c r="L173" s="407"/>
      <c r="M173" s="236">
        <v>0</v>
      </c>
      <c r="N173" s="237">
        <v>3847.4218238666881</v>
      </c>
      <c r="O173" s="236"/>
      <c r="P173" s="237"/>
      <c r="Q173" s="333" t="s">
        <v>58</v>
      </c>
      <c r="R173" s="309" t="s">
        <v>57</v>
      </c>
      <c r="S173" s="309"/>
      <c r="T173" s="242">
        <f t="shared" si="37"/>
        <v>0</v>
      </c>
      <c r="U173" s="277"/>
      <c r="V173" s="276">
        <f>+U173*T157</f>
        <v>0</v>
      </c>
      <c r="W173" s="241">
        <v>3847.4218238666881</v>
      </c>
      <c r="X173" s="242">
        <f t="shared" si="34"/>
        <v>0</v>
      </c>
      <c r="Y173" s="231">
        <f t="shared" si="36"/>
        <v>0</v>
      </c>
      <c r="Z173" s="311">
        <v>0</v>
      </c>
    </row>
    <row r="174" spans="1:59" ht="24.9" customHeight="1" x14ac:dyDescent="0.25">
      <c r="A174" s="29"/>
      <c r="B174" s="225" t="s">
        <v>317</v>
      </c>
      <c r="C174" s="186" t="s">
        <v>439</v>
      </c>
      <c r="D174" s="186" t="s">
        <v>559</v>
      </c>
      <c r="E174" s="318">
        <v>10000160</v>
      </c>
      <c r="F174" s="405" t="s">
        <v>316</v>
      </c>
      <c r="G174" s="406"/>
      <c r="H174" s="406"/>
      <c r="I174" s="406"/>
      <c r="J174" s="406"/>
      <c r="K174" s="406"/>
      <c r="L174" s="407"/>
      <c r="M174" s="236">
        <v>0</v>
      </c>
      <c r="N174" s="237">
        <v>3847.4218238666881</v>
      </c>
      <c r="O174" s="236"/>
      <c r="P174" s="237"/>
      <c r="Q174" s="333" t="s">
        <v>58</v>
      </c>
      <c r="R174" s="309" t="s">
        <v>57</v>
      </c>
      <c r="S174" s="309"/>
      <c r="T174" s="242">
        <f t="shared" si="37"/>
        <v>0</v>
      </c>
      <c r="U174" s="276"/>
      <c r="V174" s="276">
        <f>+U174*T158</f>
        <v>0</v>
      </c>
      <c r="W174" s="241">
        <v>3847.4218238666881</v>
      </c>
      <c r="X174" s="242">
        <f t="shared" si="34"/>
        <v>0</v>
      </c>
      <c r="Y174" s="231">
        <f t="shared" si="36"/>
        <v>0</v>
      </c>
      <c r="Z174" s="311">
        <v>0</v>
      </c>
    </row>
    <row r="175" spans="1:59" ht="24.9" customHeight="1" x14ac:dyDescent="0.25">
      <c r="A175" s="133" t="s">
        <v>228</v>
      </c>
      <c r="B175" s="233"/>
      <c r="C175" s="234"/>
      <c r="D175" s="234"/>
      <c r="E175" s="263"/>
      <c r="F175" s="402" t="s">
        <v>211</v>
      </c>
      <c r="G175" s="403"/>
      <c r="H175" s="403"/>
      <c r="I175" s="403"/>
      <c r="J175" s="403"/>
      <c r="K175" s="403"/>
      <c r="L175" s="404"/>
      <c r="M175" s="236">
        <v>0</v>
      </c>
      <c r="N175" s="237">
        <v>0</v>
      </c>
      <c r="O175" s="236"/>
      <c r="P175" s="237"/>
      <c r="Q175" s="264"/>
      <c r="R175" s="238"/>
      <c r="S175" s="238"/>
      <c r="T175" s="240">
        <f t="shared" si="37"/>
        <v>0</v>
      </c>
      <c r="U175" s="241"/>
      <c r="V175" s="242" t="e">
        <f>+U175*#REF!</f>
        <v>#REF!</v>
      </c>
      <c r="W175" s="240"/>
      <c r="X175" s="240">
        <f t="shared" si="34"/>
        <v>0</v>
      </c>
      <c r="Y175" s="231">
        <f t="shared" si="36"/>
        <v>0</v>
      </c>
      <c r="Z175" s="243">
        <v>0</v>
      </c>
      <c r="AB175" s="217"/>
      <c r="AC175" s="217"/>
      <c r="AD175" s="217"/>
      <c r="AE175" s="217"/>
      <c r="AF175" s="217"/>
      <c r="AG175" s="217"/>
      <c r="AH175" s="217"/>
      <c r="AI175" s="217"/>
      <c r="AJ175" s="217"/>
      <c r="AK175" s="217"/>
      <c r="AL175" s="217"/>
      <c r="AM175" s="217"/>
      <c r="AN175" s="217"/>
      <c r="AO175" s="217"/>
      <c r="AP175" s="217"/>
      <c r="AQ175" s="217"/>
      <c r="AR175" s="217"/>
      <c r="AS175" s="217"/>
      <c r="AT175" s="217"/>
      <c r="AU175" s="217"/>
      <c r="AV175" s="217"/>
      <c r="AW175" s="217"/>
      <c r="AX175" s="217"/>
      <c r="AY175" s="217"/>
      <c r="AZ175" s="217"/>
      <c r="BA175" s="217"/>
      <c r="BB175" s="217"/>
      <c r="BC175" s="217"/>
      <c r="BD175" s="217"/>
      <c r="BE175" s="217"/>
      <c r="BF175" s="217"/>
      <c r="BG175" s="217"/>
    </row>
    <row r="176" spans="1:59" ht="26.25" customHeight="1" x14ac:dyDescent="0.25">
      <c r="A176" s="29"/>
      <c r="B176" s="225" t="s">
        <v>294</v>
      </c>
      <c r="C176" s="317" t="s">
        <v>391</v>
      </c>
      <c r="D176" s="186" t="s">
        <v>559</v>
      </c>
      <c r="E176" s="319">
        <v>10000148</v>
      </c>
      <c r="F176" s="405" t="s">
        <v>212</v>
      </c>
      <c r="G176" s="406"/>
      <c r="H176" s="406"/>
      <c r="I176" s="406"/>
      <c r="J176" s="406"/>
      <c r="K176" s="406"/>
      <c r="L176" s="407"/>
      <c r="M176" s="236">
        <v>0</v>
      </c>
      <c r="N176" s="237">
        <v>2959.3967218015109</v>
      </c>
      <c r="O176" s="236"/>
      <c r="P176" s="237"/>
      <c r="Q176" s="333" t="s">
        <v>58</v>
      </c>
      <c r="R176" s="309" t="s">
        <v>57</v>
      </c>
      <c r="S176" s="309"/>
      <c r="T176" s="242">
        <f t="shared" si="37"/>
        <v>4</v>
      </c>
      <c r="U176" s="241"/>
      <c r="V176" s="242">
        <f t="shared" ref="V176:V182" si="39">+U176*T160</f>
        <v>0</v>
      </c>
      <c r="W176" s="241">
        <v>2959.3967218015109</v>
      </c>
      <c r="X176" s="242">
        <f t="shared" si="34"/>
        <v>11837.586887206044</v>
      </c>
      <c r="Y176" s="231">
        <f t="shared" si="36"/>
        <v>4</v>
      </c>
      <c r="Z176" s="311">
        <v>4</v>
      </c>
    </row>
    <row r="177" spans="1:59" ht="26.25" customHeight="1" x14ac:dyDescent="0.25">
      <c r="A177" s="29"/>
      <c r="B177" s="225" t="s">
        <v>295</v>
      </c>
      <c r="C177" s="186" t="s">
        <v>392</v>
      </c>
      <c r="D177" s="186" t="s">
        <v>559</v>
      </c>
      <c r="E177" s="319">
        <v>10000151</v>
      </c>
      <c r="F177" s="405" t="s">
        <v>213</v>
      </c>
      <c r="G177" s="406"/>
      <c r="H177" s="406"/>
      <c r="I177" s="406"/>
      <c r="J177" s="406"/>
      <c r="K177" s="406"/>
      <c r="L177" s="407"/>
      <c r="M177" s="236">
        <v>0</v>
      </c>
      <c r="N177" s="237">
        <v>2959.3967218015109</v>
      </c>
      <c r="O177" s="236"/>
      <c r="P177" s="237"/>
      <c r="Q177" s="333" t="s">
        <v>58</v>
      </c>
      <c r="R177" s="309" t="s">
        <v>57</v>
      </c>
      <c r="S177" s="309"/>
      <c r="T177" s="242">
        <f t="shared" si="37"/>
        <v>3</v>
      </c>
      <c r="U177" s="241"/>
      <c r="V177" s="242">
        <f t="shared" si="39"/>
        <v>0</v>
      </c>
      <c r="W177" s="241">
        <v>2959.3967218015109</v>
      </c>
      <c r="X177" s="242">
        <f t="shared" si="34"/>
        <v>8878.1901654045323</v>
      </c>
      <c r="Y177" s="231">
        <f t="shared" si="36"/>
        <v>3</v>
      </c>
      <c r="Z177" s="311">
        <v>3</v>
      </c>
    </row>
    <row r="178" spans="1:59" ht="26.25" customHeight="1" x14ac:dyDescent="0.25">
      <c r="A178" s="29"/>
      <c r="B178" s="225" t="s">
        <v>296</v>
      </c>
      <c r="C178" s="186" t="s">
        <v>393</v>
      </c>
      <c r="D178" s="186" t="s">
        <v>559</v>
      </c>
      <c r="E178" s="318">
        <v>10000153</v>
      </c>
      <c r="F178" s="405" t="s">
        <v>214</v>
      </c>
      <c r="G178" s="406"/>
      <c r="H178" s="406"/>
      <c r="I178" s="406"/>
      <c r="J178" s="406"/>
      <c r="K178" s="406"/>
      <c r="L178" s="407"/>
      <c r="M178" s="236">
        <v>0</v>
      </c>
      <c r="N178" s="237">
        <v>3453.2750948199314</v>
      </c>
      <c r="O178" s="236"/>
      <c r="P178" s="237"/>
      <c r="Q178" s="333" t="s">
        <v>58</v>
      </c>
      <c r="R178" s="309" t="s">
        <v>57</v>
      </c>
      <c r="S178" s="309"/>
      <c r="T178" s="242">
        <f t="shared" si="37"/>
        <v>2</v>
      </c>
      <c r="U178" s="277"/>
      <c r="V178" s="276">
        <f t="shared" si="39"/>
        <v>0</v>
      </c>
      <c r="W178" s="241">
        <v>3453.2750948199314</v>
      </c>
      <c r="X178" s="242">
        <f t="shared" si="34"/>
        <v>6906.5501896398628</v>
      </c>
      <c r="Y178" s="231">
        <f t="shared" si="36"/>
        <v>2</v>
      </c>
      <c r="Z178" s="311">
        <v>2</v>
      </c>
    </row>
    <row r="179" spans="1:59" ht="26.25" customHeight="1" x14ac:dyDescent="0.25">
      <c r="A179" s="29"/>
      <c r="B179" s="225" t="s">
        <v>297</v>
      </c>
      <c r="C179" s="186" t="s">
        <v>394</v>
      </c>
      <c r="D179" s="186" t="s">
        <v>559</v>
      </c>
      <c r="E179" s="318">
        <v>10000155</v>
      </c>
      <c r="F179" s="405" t="s">
        <v>208</v>
      </c>
      <c r="G179" s="406"/>
      <c r="H179" s="406"/>
      <c r="I179" s="406"/>
      <c r="J179" s="406"/>
      <c r="K179" s="406"/>
      <c r="L179" s="407"/>
      <c r="M179" s="236">
        <v>0</v>
      </c>
      <c r="N179" s="237">
        <v>3453.2750948199314</v>
      </c>
      <c r="O179" s="236"/>
      <c r="P179" s="237"/>
      <c r="Q179" s="333" t="s">
        <v>58</v>
      </c>
      <c r="R179" s="309" t="s">
        <v>57</v>
      </c>
      <c r="S179" s="309"/>
      <c r="T179" s="242">
        <f t="shared" si="37"/>
        <v>2</v>
      </c>
      <c r="U179" s="241"/>
      <c r="V179" s="242">
        <f t="shared" si="39"/>
        <v>0</v>
      </c>
      <c r="W179" s="241">
        <v>3453.2750948199314</v>
      </c>
      <c r="X179" s="242">
        <f t="shared" si="34"/>
        <v>6906.5501896398628</v>
      </c>
      <c r="Y179" s="231">
        <f t="shared" si="36"/>
        <v>2</v>
      </c>
      <c r="Z179" s="311">
        <v>2</v>
      </c>
    </row>
    <row r="180" spans="1:59" ht="26.25" customHeight="1" x14ac:dyDescent="0.25">
      <c r="A180" s="133" t="s">
        <v>215</v>
      </c>
      <c r="B180" s="233"/>
      <c r="C180" s="234"/>
      <c r="D180" s="234"/>
      <c r="E180" s="263"/>
      <c r="F180" s="402" t="s">
        <v>216</v>
      </c>
      <c r="G180" s="403"/>
      <c r="H180" s="403"/>
      <c r="I180" s="403"/>
      <c r="J180" s="403"/>
      <c r="K180" s="403"/>
      <c r="L180" s="404"/>
      <c r="M180" s="236">
        <v>0</v>
      </c>
      <c r="N180" s="237">
        <v>0</v>
      </c>
      <c r="O180" s="236"/>
      <c r="P180" s="237"/>
      <c r="Q180" s="264"/>
      <c r="R180" s="238"/>
      <c r="S180" s="238"/>
      <c r="T180" s="240">
        <f t="shared" si="37"/>
        <v>0</v>
      </c>
      <c r="U180" s="277"/>
      <c r="V180" s="276">
        <f t="shared" si="39"/>
        <v>0</v>
      </c>
      <c r="W180" s="240"/>
      <c r="X180" s="240">
        <f t="shared" si="34"/>
        <v>0</v>
      </c>
      <c r="Y180" s="231">
        <f t="shared" si="36"/>
        <v>0</v>
      </c>
      <c r="Z180" s="243">
        <v>0</v>
      </c>
      <c r="AB180" s="217"/>
      <c r="AC180" s="217"/>
      <c r="AD180" s="217"/>
      <c r="AE180" s="217"/>
      <c r="AF180" s="217"/>
      <c r="AG180" s="217"/>
      <c r="AH180" s="217"/>
      <c r="AI180" s="217"/>
      <c r="AJ180" s="217"/>
      <c r="AK180" s="217"/>
      <c r="AL180" s="217"/>
      <c r="AM180" s="217"/>
      <c r="AN180" s="217"/>
      <c r="AO180" s="217"/>
      <c r="AP180" s="217"/>
      <c r="AQ180" s="217"/>
      <c r="AR180" s="217"/>
      <c r="AS180" s="217"/>
      <c r="AT180" s="217"/>
      <c r="AU180" s="217"/>
      <c r="AV180" s="217"/>
      <c r="AW180" s="217"/>
      <c r="AX180" s="217"/>
      <c r="AY180" s="217"/>
      <c r="AZ180" s="217"/>
      <c r="BA180" s="217"/>
      <c r="BB180" s="217"/>
      <c r="BC180" s="217"/>
      <c r="BD180" s="217"/>
      <c r="BE180" s="217"/>
      <c r="BF180" s="217"/>
      <c r="BG180" s="217"/>
    </row>
    <row r="181" spans="1:59" ht="26.25" customHeight="1" x14ac:dyDescent="0.25">
      <c r="A181" s="133" t="s">
        <v>243</v>
      </c>
      <c r="B181" s="233"/>
      <c r="C181" s="187"/>
      <c r="D181" s="187"/>
      <c r="E181" s="263"/>
      <c r="F181" s="402" t="s">
        <v>606</v>
      </c>
      <c r="G181" s="403"/>
      <c r="H181" s="403"/>
      <c r="I181" s="403"/>
      <c r="J181" s="403"/>
      <c r="K181" s="403"/>
      <c r="L181" s="404"/>
      <c r="M181" s="236">
        <v>0</v>
      </c>
      <c r="N181" s="237">
        <v>0</v>
      </c>
      <c r="O181" s="236"/>
      <c r="P181" s="237"/>
      <c r="Q181" s="264"/>
      <c r="R181" s="238"/>
      <c r="S181" s="238"/>
      <c r="T181" s="240">
        <f t="shared" si="37"/>
        <v>0</v>
      </c>
      <c r="U181" s="241"/>
      <c r="V181" s="242">
        <f t="shared" si="39"/>
        <v>0</v>
      </c>
      <c r="W181" s="240"/>
      <c r="X181" s="240">
        <f t="shared" si="34"/>
        <v>0</v>
      </c>
      <c r="Y181" s="231">
        <f t="shared" si="36"/>
        <v>0</v>
      </c>
      <c r="Z181" s="243">
        <v>0</v>
      </c>
      <c r="AB181" s="217"/>
      <c r="AC181" s="217"/>
      <c r="AD181" s="217"/>
      <c r="AE181" s="217"/>
      <c r="AF181" s="217"/>
      <c r="AG181" s="217"/>
      <c r="AH181" s="217"/>
      <c r="AI181" s="217"/>
      <c r="AJ181" s="217"/>
      <c r="AK181" s="217"/>
      <c r="AL181" s="217"/>
      <c r="AM181" s="217"/>
      <c r="AN181" s="217"/>
      <c r="AO181" s="217"/>
      <c r="AP181" s="217"/>
      <c r="AQ181" s="217"/>
      <c r="AR181" s="217"/>
      <c r="AS181" s="217"/>
      <c r="AT181" s="217"/>
      <c r="AU181" s="217"/>
      <c r="AV181" s="217"/>
      <c r="AW181" s="217"/>
      <c r="AX181" s="217"/>
      <c r="AY181" s="217"/>
      <c r="AZ181" s="217"/>
      <c r="BA181" s="217"/>
      <c r="BB181" s="217"/>
      <c r="BC181" s="217"/>
      <c r="BD181" s="217"/>
      <c r="BE181" s="217"/>
      <c r="BF181" s="217"/>
      <c r="BG181" s="217"/>
    </row>
    <row r="182" spans="1:59" ht="26.25" customHeight="1" x14ac:dyDescent="0.25">
      <c r="A182" s="104"/>
      <c r="B182" s="312" t="s">
        <v>298</v>
      </c>
      <c r="C182" s="113" t="s">
        <v>395</v>
      </c>
      <c r="D182" s="113" t="s">
        <v>560</v>
      </c>
      <c r="E182" s="334" t="s">
        <v>255</v>
      </c>
      <c r="F182" s="405" t="s">
        <v>607</v>
      </c>
      <c r="G182" s="495"/>
      <c r="H182" s="495"/>
      <c r="I182" s="495"/>
      <c r="J182" s="495"/>
      <c r="K182" s="495"/>
      <c r="L182" s="496"/>
      <c r="M182" s="236">
        <v>0</v>
      </c>
      <c r="N182" s="237">
        <v>5542.0702734553688</v>
      </c>
      <c r="O182" s="236"/>
      <c r="P182" s="237"/>
      <c r="Q182" s="316" t="s">
        <v>58</v>
      </c>
      <c r="R182" s="325" t="s">
        <v>32</v>
      </c>
      <c r="S182" s="325"/>
      <c r="T182" s="242">
        <f t="shared" si="37"/>
        <v>0</v>
      </c>
      <c r="U182" s="277"/>
      <c r="V182" s="276">
        <f t="shared" si="39"/>
        <v>0</v>
      </c>
      <c r="W182" s="241">
        <v>5542.0702734553688</v>
      </c>
      <c r="X182" s="242">
        <f t="shared" si="34"/>
        <v>0</v>
      </c>
      <c r="Y182" s="231">
        <f t="shared" si="36"/>
        <v>0</v>
      </c>
      <c r="Z182" s="311">
        <v>0</v>
      </c>
    </row>
    <row r="183" spans="1:59" ht="26.25" customHeight="1" x14ac:dyDescent="0.25">
      <c r="A183" s="29"/>
      <c r="B183" s="225" t="s">
        <v>298</v>
      </c>
      <c r="C183" s="186" t="s">
        <v>397</v>
      </c>
      <c r="D183" s="113" t="s">
        <v>560</v>
      </c>
      <c r="E183" s="324" t="s">
        <v>256</v>
      </c>
      <c r="F183" s="405" t="s">
        <v>608</v>
      </c>
      <c r="G183" s="495"/>
      <c r="H183" s="495"/>
      <c r="I183" s="495"/>
      <c r="J183" s="495"/>
      <c r="K183" s="495"/>
      <c r="L183" s="496"/>
      <c r="M183" s="236">
        <v>0</v>
      </c>
      <c r="N183" s="237">
        <v>6262.5394090045656</v>
      </c>
      <c r="O183" s="236"/>
      <c r="P183" s="237"/>
      <c r="Q183" s="309" t="s">
        <v>58</v>
      </c>
      <c r="R183" s="310" t="s">
        <v>32</v>
      </c>
      <c r="S183" s="310"/>
      <c r="T183" s="242">
        <f t="shared" si="37"/>
        <v>0</v>
      </c>
      <c r="U183" s="277"/>
      <c r="V183" s="276">
        <f>+U183*T168</f>
        <v>0</v>
      </c>
      <c r="W183" s="241">
        <v>6262.5394090045656</v>
      </c>
      <c r="X183" s="242">
        <f t="shared" si="34"/>
        <v>0</v>
      </c>
      <c r="Y183" s="231">
        <f t="shared" si="36"/>
        <v>0</v>
      </c>
      <c r="Z183" s="311">
        <v>0</v>
      </c>
    </row>
    <row r="184" spans="1:59" ht="24.9" customHeight="1" x14ac:dyDescent="0.25">
      <c r="A184" s="133" t="s">
        <v>116</v>
      </c>
      <c r="B184" s="233"/>
      <c r="C184" s="234"/>
      <c r="D184" s="234"/>
      <c r="E184" s="263"/>
      <c r="F184" s="402" t="s">
        <v>489</v>
      </c>
      <c r="G184" s="403"/>
      <c r="H184" s="403"/>
      <c r="I184" s="403"/>
      <c r="J184" s="403"/>
      <c r="K184" s="403"/>
      <c r="L184" s="404"/>
      <c r="M184" s="236">
        <v>0</v>
      </c>
      <c r="N184" s="237">
        <v>0</v>
      </c>
      <c r="O184" s="236"/>
      <c r="P184" s="237"/>
      <c r="Q184" s="264"/>
      <c r="R184" s="238"/>
      <c r="S184" s="238"/>
      <c r="T184" s="240">
        <f t="shared" ref="T184:T194" si="40">Y184</f>
        <v>0</v>
      </c>
      <c r="U184" s="241"/>
      <c r="V184" s="242" t="e">
        <f>+U184*#REF!</f>
        <v>#REF!</v>
      </c>
      <c r="W184" s="240"/>
      <c r="X184" s="240">
        <f t="shared" si="34"/>
        <v>0</v>
      </c>
      <c r="Y184" s="231">
        <f t="shared" si="36"/>
        <v>0</v>
      </c>
      <c r="Z184" s="243">
        <v>0</v>
      </c>
      <c r="AB184" s="217"/>
      <c r="AC184" s="217"/>
      <c r="AD184" s="217"/>
      <c r="AE184" s="217"/>
      <c r="AF184" s="217"/>
      <c r="AG184" s="217"/>
      <c r="AH184" s="217"/>
      <c r="AI184" s="217"/>
      <c r="AJ184" s="217"/>
      <c r="AK184" s="217"/>
      <c r="AL184" s="217"/>
      <c r="AM184" s="217"/>
      <c r="AN184" s="217"/>
      <c r="AO184" s="217"/>
      <c r="AP184" s="217"/>
      <c r="AQ184" s="217"/>
      <c r="AR184" s="217"/>
      <c r="AS184" s="217"/>
      <c r="AT184" s="217"/>
      <c r="AU184" s="217"/>
      <c r="AV184" s="217"/>
      <c r="AW184" s="217"/>
      <c r="AX184" s="217"/>
      <c r="AY184" s="217"/>
      <c r="AZ184" s="217"/>
      <c r="BA184" s="217"/>
      <c r="BB184" s="217"/>
      <c r="BC184" s="217"/>
      <c r="BD184" s="217"/>
      <c r="BE184" s="217"/>
      <c r="BF184" s="217"/>
      <c r="BG184" s="217"/>
    </row>
    <row r="185" spans="1:59" ht="24.9" customHeight="1" x14ac:dyDescent="0.25">
      <c r="A185" s="35"/>
      <c r="B185" s="225" t="s">
        <v>299</v>
      </c>
      <c r="C185" s="317" t="s">
        <v>403</v>
      </c>
      <c r="D185" s="317"/>
      <c r="E185" s="357">
        <v>10000255</v>
      </c>
      <c r="F185" s="405" t="s">
        <v>218</v>
      </c>
      <c r="G185" s="406"/>
      <c r="H185" s="406"/>
      <c r="I185" s="406"/>
      <c r="J185" s="406"/>
      <c r="K185" s="406"/>
      <c r="L185" s="407"/>
      <c r="M185" s="236">
        <v>0</v>
      </c>
      <c r="N185" s="237">
        <v>0</v>
      </c>
      <c r="O185" s="236"/>
      <c r="P185" s="237"/>
      <c r="Q185" s="333" t="s">
        <v>58</v>
      </c>
      <c r="R185" s="309" t="s">
        <v>33</v>
      </c>
      <c r="S185" s="309"/>
      <c r="T185" s="242">
        <f t="shared" si="40"/>
        <v>320</v>
      </c>
      <c r="U185" s="241"/>
      <c r="V185" s="242" t="e">
        <f>+U185*#REF!</f>
        <v>#REF!</v>
      </c>
      <c r="W185" s="241">
        <v>56.375093802682713</v>
      </c>
      <c r="X185" s="242">
        <f t="shared" si="34"/>
        <v>18040.030016858469</v>
      </c>
      <c r="Y185" s="231">
        <f t="shared" si="36"/>
        <v>320</v>
      </c>
      <c r="Z185" s="311">
        <v>320</v>
      </c>
    </row>
    <row r="186" spans="1:59" ht="24.9" customHeight="1" x14ac:dyDescent="0.25">
      <c r="A186" s="35"/>
      <c r="B186" s="225" t="s">
        <v>300</v>
      </c>
      <c r="C186" s="317" t="s">
        <v>404</v>
      </c>
      <c r="D186" s="317"/>
      <c r="E186" s="357">
        <v>10000244</v>
      </c>
      <c r="F186" s="405" t="s">
        <v>219</v>
      </c>
      <c r="G186" s="406"/>
      <c r="H186" s="406"/>
      <c r="I186" s="406"/>
      <c r="J186" s="406"/>
      <c r="K186" s="406"/>
      <c r="L186" s="407"/>
      <c r="M186" s="236">
        <v>0</v>
      </c>
      <c r="N186" s="237">
        <v>0</v>
      </c>
      <c r="O186" s="236"/>
      <c r="P186" s="237"/>
      <c r="Q186" s="333" t="s">
        <v>58</v>
      </c>
      <c r="R186" s="309" t="s">
        <v>33</v>
      </c>
      <c r="S186" s="309"/>
      <c r="T186" s="242">
        <f t="shared" si="40"/>
        <v>15</v>
      </c>
      <c r="U186" s="241"/>
      <c r="V186" s="242" t="e">
        <f>+U186*#REF!</f>
        <v>#REF!</v>
      </c>
      <c r="W186" s="241">
        <v>58.34112612068914</v>
      </c>
      <c r="X186" s="242">
        <f t="shared" si="34"/>
        <v>875.11689181033705</v>
      </c>
      <c r="Y186" s="231">
        <f t="shared" si="36"/>
        <v>15</v>
      </c>
      <c r="Z186" s="311">
        <v>15</v>
      </c>
    </row>
    <row r="187" spans="1:59" ht="24.9" customHeight="1" x14ac:dyDescent="0.25">
      <c r="A187" s="35"/>
      <c r="B187" s="225" t="s">
        <v>301</v>
      </c>
      <c r="C187" s="317" t="s">
        <v>405</v>
      </c>
      <c r="D187" s="317"/>
      <c r="E187" s="357">
        <v>10000246</v>
      </c>
      <c r="F187" s="405" t="s">
        <v>220</v>
      </c>
      <c r="G187" s="406"/>
      <c r="H187" s="406"/>
      <c r="I187" s="406"/>
      <c r="J187" s="406"/>
      <c r="K187" s="406"/>
      <c r="L187" s="407"/>
      <c r="M187" s="236">
        <v>0</v>
      </c>
      <c r="N187" s="237">
        <v>0</v>
      </c>
      <c r="O187" s="236"/>
      <c r="P187" s="237"/>
      <c r="Q187" s="333" t="s">
        <v>58</v>
      </c>
      <c r="R187" s="309" t="s">
        <v>33</v>
      </c>
      <c r="S187" s="309"/>
      <c r="T187" s="242">
        <f t="shared" si="40"/>
        <v>0</v>
      </c>
      <c r="U187" s="241"/>
      <c r="V187" s="242" t="e">
        <f>+U187*#REF!</f>
        <v>#REF!</v>
      </c>
      <c r="W187" s="241">
        <v>63.786999999999999</v>
      </c>
      <c r="X187" s="242">
        <f t="shared" si="34"/>
        <v>0</v>
      </c>
      <c r="Y187" s="231">
        <f t="shared" si="36"/>
        <v>0</v>
      </c>
      <c r="Z187" s="311">
        <v>0</v>
      </c>
    </row>
    <row r="188" spans="1:59" ht="24.9" customHeight="1" x14ac:dyDescent="0.25">
      <c r="A188" s="35"/>
      <c r="B188" s="225" t="s">
        <v>302</v>
      </c>
      <c r="C188" s="317" t="s">
        <v>406</v>
      </c>
      <c r="D188" s="317"/>
      <c r="E188" s="357">
        <v>10000247</v>
      </c>
      <c r="F188" s="405" t="s">
        <v>522</v>
      </c>
      <c r="G188" s="406"/>
      <c r="H188" s="406"/>
      <c r="I188" s="406"/>
      <c r="J188" s="406"/>
      <c r="K188" s="406"/>
      <c r="L188" s="407"/>
      <c r="M188" s="236">
        <v>0</v>
      </c>
      <c r="N188" s="237">
        <v>0</v>
      </c>
      <c r="O188" s="236"/>
      <c r="P188" s="237"/>
      <c r="Q188" s="333" t="s">
        <v>58</v>
      </c>
      <c r="R188" s="309" t="s">
        <v>33</v>
      </c>
      <c r="S188" s="309"/>
      <c r="T188" s="242">
        <f t="shared" si="40"/>
        <v>100</v>
      </c>
      <c r="U188" s="246"/>
      <c r="V188" s="242" t="e">
        <f>+U188*#REF!</f>
        <v>#REF!</v>
      </c>
      <c r="W188" s="241">
        <v>70.290865553172836</v>
      </c>
      <c r="X188" s="242">
        <f t="shared" si="34"/>
        <v>7029.0865553172835</v>
      </c>
      <c r="Y188" s="231">
        <f t="shared" si="36"/>
        <v>100</v>
      </c>
      <c r="Z188" s="311">
        <v>100</v>
      </c>
    </row>
    <row r="189" spans="1:59" ht="24.9" customHeight="1" x14ac:dyDescent="0.25">
      <c r="A189" s="35"/>
      <c r="B189" s="225" t="s">
        <v>303</v>
      </c>
      <c r="C189" s="317" t="s">
        <v>407</v>
      </c>
      <c r="D189" s="317"/>
      <c r="E189" s="357">
        <v>10000248</v>
      </c>
      <c r="F189" s="405" t="s">
        <v>221</v>
      </c>
      <c r="G189" s="406"/>
      <c r="H189" s="406"/>
      <c r="I189" s="406"/>
      <c r="J189" s="406"/>
      <c r="K189" s="406"/>
      <c r="L189" s="407"/>
      <c r="M189" s="236">
        <v>0</v>
      </c>
      <c r="N189" s="237">
        <v>0</v>
      </c>
      <c r="O189" s="236"/>
      <c r="P189" s="237"/>
      <c r="Q189" s="333" t="s">
        <v>58</v>
      </c>
      <c r="R189" s="309" t="s">
        <v>33</v>
      </c>
      <c r="S189" s="309"/>
      <c r="T189" s="242">
        <f t="shared" si="40"/>
        <v>115</v>
      </c>
      <c r="U189" s="246"/>
      <c r="V189" s="242" t="e">
        <f>+U189*#REF!</f>
        <v>#REF!</v>
      </c>
      <c r="W189" s="241">
        <v>76.161519653790435</v>
      </c>
      <c r="X189" s="242">
        <f t="shared" si="34"/>
        <v>8758.5747601859002</v>
      </c>
      <c r="Y189" s="231">
        <f t="shared" si="36"/>
        <v>115</v>
      </c>
      <c r="Z189" s="311">
        <v>115</v>
      </c>
    </row>
    <row r="190" spans="1:59" ht="24.9" customHeight="1" x14ac:dyDescent="0.25">
      <c r="A190" s="29"/>
      <c r="B190" s="225" t="s">
        <v>304</v>
      </c>
      <c r="C190" s="317" t="s">
        <v>408</v>
      </c>
      <c r="D190" s="317"/>
      <c r="E190" s="357">
        <v>10000249</v>
      </c>
      <c r="F190" s="405" t="s">
        <v>222</v>
      </c>
      <c r="G190" s="406"/>
      <c r="H190" s="406"/>
      <c r="I190" s="406"/>
      <c r="J190" s="406"/>
      <c r="K190" s="406"/>
      <c r="L190" s="407"/>
      <c r="M190" s="236">
        <v>0</v>
      </c>
      <c r="N190" s="237">
        <v>0</v>
      </c>
      <c r="O190" s="236"/>
      <c r="P190" s="237"/>
      <c r="Q190" s="333" t="s">
        <v>58</v>
      </c>
      <c r="R190" s="309" t="s">
        <v>33</v>
      </c>
      <c r="S190" s="309"/>
      <c r="T190" s="242">
        <f t="shared" si="40"/>
        <v>45</v>
      </c>
      <c r="U190" s="246"/>
      <c r="V190" s="242" t="e">
        <f>+U190*#REF!</f>
        <v>#REF!</v>
      </c>
      <c r="W190" s="241">
        <v>83.227647964585429</v>
      </c>
      <c r="X190" s="242">
        <f t="shared" si="34"/>
        <v>3745.2441584063445</v>
      </c>
      <c r="Y190" s="231">
        <f t="shared" si="36"/>
        <v>45</v>
      </c>
      <c r="Z190" s="311">
        <v>45</v>
      </c>
    </row>
    <row r="191" spans="1:59" ht="24.9" customHeight="1" x14ac:dyDescent="0.25">
      <c r="A191" s="35"/>
      <c r="B191" s="225" t="s">
        <v>305</v>
      </c>
      <c r="C191" s="317" t="s">
        <v>409</v>
      </c>
      <c r="D191" s="317"/>
      <c r="E191" s="357">
        <v>10000250</v>
      </c>
      <c r="F191" s="405" t="s">
        <v>223</v>
      </c>
      <c r="G191" s="406"/>
      <c r="H191" s="406"/>
      <c r="I191" s="406"/>
      <c r="J191" s="406"/>
      <c r="K191" s="406"/>
      <c r="L191" s="407"/>
      <c r="M191" s="236">
        <v>0</v>
      </c>
      <c r="N191" s="237">
        <v>0</v>
      </c>
      <c r="O191" s="236"/>
      <c r="P191" s="237"/>
      <c r="Q191" s="333" t="s">
        <v>58</v>
      </c>
      <c r="R191" s="309" t="s">
        <v>33</v>
      </c>
      <c r="S191" s="309"/>
      <c r="T191" s="242">
        <f t="shared" si="40"/>
        <v>45</v>
      </c>
      <c r="U191" s="241"/>
      <c r="V191" s="242" t="e">
        <f>+U191*#REF!</f>
        <v>#REF!</v>
      </c>
      <c r="W191" s="241">
        <v>90.029695415413343</v>
      </c>
      <c r="X191" s="242">
        <f t="shared" si="34"/>
        <v>4051.3362936936005</v>
      </c>
      <c r="Y191" s="231">
        <f t="shared" si="36"/>
        <v>45</v>
      </c>
      <c r="Z191" s="311">
        <v>45</v>
      </c>
    </row>
    <row r="192" spans="1:59" ht="24.9" customHeight="1" x14ac:dyDescent="0.25">
      <c r="A192" s="29"/>
      <c r="B192" s="225" t="s">
        <v>306</v>
      </c>
      <c r="C192" s="186" t="s">
        <v>410</v>
      </c>
      <c r="D192" s="186"/>
      <c r="E192" s="357">
        <v>10000660</v>
      </c>
      <c r="F192" s="405" t="s">
        <v>224</v>
      </c>
      <c r="G192" s="406"/>
      <c r="H192" s="406"/>
      <c r="I192" s="406"/>
      <c r="J192" s="406"/>
      <c r="K192" s="406"/>
      <c r="L192" s="407"/>
      <c r="M192" s="236">
        <v>0</v>
      </c>
      <c r="N192" s="237">
        <v>0</v>
      </c>
      <c r="O192" s="236"/>
      <c r="P192" s="237"/>
      <c r="Q192" s="333" t="s">
        <v>58</v>
      </c>
      <c r="R192" s="309" t="s">
        <v>33</v>
      </c>
      <c r="S192" s="309"/>
      <c r="T192" s="242">
        <f t="shared" si="40"/>
        <v>0</v>
      </c>
      <c r="U192" s="246"/>
      <c r="V192" s="242" t="e">
        <f>+U192*#REF!</f>
        <v>#REF!</v>
      </c>
      <c r="W192" s="241">
        <v>116.89521151426023</v>
      </c>
      <c r="X192" s="242">
        <f t="shared" si="34"/>
        <v>0</v>
      </c>
      <c r="Y192" s="231">
        <f t="shared" si="36"/>
        <v>0</v>
      </c>
      <c r="Z192" s="311">
        <v>0</v>
      </c>
    </row>
    <row r="193" spans="1:59" ht="24.9" customHeight="1" x14ac:dyDescent="0.25">
      <c r="A193" s="133" t="s">
        <v>494</v>
      </c>
      <c r="B193" s="233"/>
      <c r="C193" s="234"/>
      <c r="D193" s="234"/>
      <c r="E193" s="263"/>
      <c r="F193" s="402" t="s">
        <v>491</v>
      </c>
      <c r="G193" s="403"/>
      <c r="H193" s="403"/>
      <c r="I193" s="403"/>
      <c r="J193" s="403"/>
      <c r="K193" s="403"/>
      <c r="L193" s="404"/>
      <c r="M193" s="236">
        <v>0</v>
      </c>
      <c r="N193" s="237">
        <v>0</v>
      </c>
      <c r="O193" s="236"/>
      <c r="P193" s="237"/>
      <c r="Q193" s="264"/>
      <c r="R193" s="238"/>
      <c r="S193" s="238"/>
      <c r="T193" s="240">
        <f t="shared" si="40"/>
        <v>0</v>
      </c>
      <c r="U193" s="241"/>
      <c r="V193" s="242">
        <f>+U193*T189</f>
        <v>0</v>
      </c>
      <c r="W193" s="240"/>
      <c r="X193" s="240">
        <f t="shared" si="34"/>
        <v>0</v>
      </c>
      <c r="Y193" s="231">
        <f t="shared" si="36"/>
        <v>0</v>
      </c>
      <c r="Z193" s="243">
        <v>0</v>
      </c>
      <c r="AB193" s="217"/>
      <c r="AC193" s="217"/>
      <c r="AD193" s="217"/>
      <c r="AE193" s="217"/>
      <c r="AF193" s="217"/>
      <c r="AG193" s="217"/>
      <c r="AH193" s="217"/>
      <c r="AI193" s="217"/>
      <c r="AJ193" s="217"/>
      <c r="AK193" s="217"/>
      <c r="AL193" s="217"/>
      <c r="AM193" s="217"/>
      <c r="AN193" s="217"/>
      <c r="AO193" s="217"/>
      <c r="AP193" s="217"/>
      <c r="AQ193" s="217"/>
      <c r="AR193" s="217"/>
      <c r="AS193" s="217"/>
      <c r="AT193" s="217"/>
      <c r="AU193" s="217"/>
      <c r="AV193" s="217"/>
      <c r="AW193" s="217"/>
      <c r="AX193" s="217"/>
      <c r="AY193" s="217"/>
      <c r="AZ193" s="217"/>
      <c r="BA193" s="217"/>
      <c r="BB193" s="217"/>
      <c r="BC193" s="217"/>
      <c r="BD193" s="217"/>
      <c r="BE193" s="217"/>
      <c r="BF193" s="217"/>
      <c r="BG193" s="217"/>
    </row>
    <row r="194" spans="1:59" ht="24.9" customHeight="1" thickBot="1" x14ac:dyDescent="0.3">
      <c r="A194" s="29"/>
      <c r="B194" s="225" t="s">
        <v>308</v>
      </c>
      <c r="C194" s="317" t="s">
        <v>493</v>
      </c>
      <c r="D194" s="317"/>
      <c r="E194" s="357">
        <v>10000658</v>
      </c>
      <c r="F194" s="405" t="s">
        <v>226</v>
      </c>
      <c r="G194" s="406" t="s">
        <v>34</v>
      </c>
      <c r="H194" s="406"/>
      <c r="I194" s="406"/>
      <c r="J194" s="406"/>
      <c r="K194" s="406"/>
      <c r="L194" s="407"/>
      <c r="M194" s="236">
        <v>0</v>
      </c>
      <c r="N194" s="237">
        <v>59.088455664568855</v>
      </c>
      <c r="O194" s="236"/>
      <c r="P194" s="237"/>
      <c r="Q194" s="333" t="s">
        <v>58</v>
      </c>
      <c r="R194" s="309" t="s">
        <v>33</v>
      </c>
      <c r="S194" s="309"/>
      <c r="T194" s="242">
        <f t="shared" si="40"/>
        <v>0</v>
      </c>
      <c r="U194" s="241"/>
      <c r="V194" s="242">
        <f>+U194*T191</f>
        <v>0</v>
      </c>
      <c r="W194" s="241">
        <v>59.088455664568855</v>
      </c>
      <c r="X194" s="242">
        <f t="shared" si="34"/>
        <v>0</v>
      </c>
      <c r="Y194" s="231">
        <f t="shared" si="36"/>
        <v>0</v>
      </c>
      <c r="Z194" s="311"/>
    </row>
    <row r="195" spans="1:59" ht="24.9" customHeight="1" thickTop="1" thickBot="1" x14ac:dyDescent="0.3">
      <c r="A195" s="358" t="s">
        <v>27</v>
      </c>
      <c r="B195" s="359"/>
      <c r="C195" s="359"/>
      <c r="D195" s="359"/>
      <c r="E195" s="359"/>
      <c r="F195" s="360"/>
      <c r="G195" s="359"/>
      <c r="H195" s="359"/>
      <c r="I195" s="359"/>
      <c r="J195" s="359"/>
      <c r="K195" s="359"/>
      <c r="L195" s="359"/>
      <c r="M195" s="236"/>
      <c r="N195" s="237">
        <v>0</v>
      </c>
      <c r="O195" s="236"/>
      <c r="P195" s="237"/>
      <c r="Q195" s="359"/>
      <c r="R195" s="359"/>
      <c r="S195" s="359"/>
      <c r="T195" s="300">
        <f>SUBTOTAL(9,T10:T18,T21:T30,T34:T95,T98:T104,T110:T194)</f>
        <v>24970</v>
      </c>
      <c r="U195" s="241"/>
      <c r="V195" s="242" t="e">
        <f>+U195*#REF!</f>
        <v>#REF!</v>
      </c>
      <c r="W195" s="300"/>
      <c r="X195" s="300">
        <f>SUBTOTAL(9,X10:X18,X21:X30,X34:X95,X98:X104,X110:X194)</f>
        <v>6228787.0008577788</v>
      </c>
      <c r="Y195" s="300">
        <f>SUBTOTAL(9,Y10:Y18,Y21:Y30,Y34:Y95,Y98:Y104,Y110:Y194)</f>
        <v>24970</v>
      </c>
      <c r="Z195" s="361">
        <f t="shared" ref="Z195" si="41">SUBTOTAL(9,Z10:Z18,Z21:Z30,Z34:Z95,Z98:Z104,Z110:Z194)</f>
        <v>24970</v>
      </c>
    </row>
    <row r="196" spans="1:59" ht="13.8" thickTop="1" x14ac:dyDescent="0.25"/>
    <row r="197" spans="1:59" x14ac:dyDescent="0.25">
      <c r="U197" s="285"/>
      <c r="V197" s="283"/>
    </row>
    <row r="199" spans="1:59" x14ac:dyDescent="0.25">
      <c r="U199" s="286"/>
    </row>
    <row r="204" spans="1:59" hidden="1" x14ac:dyDescent="0.25"/>
  </sheetData>
  <autoFilter ref="V8:Z194" xr:uid="{00000000-0001-0000-0500-000000000000}"/>
  <mergeCells count="146">
    <mergeCell ref="F190:L190"/>
    <mergeCell ref="F191:L191"/>
    <mergeCell ref="F192:L192"/>
    <mergeCell ref="F193:L193"/>
    <mergeCell ref="F194:L194"/>
    <mergeCell ref="F181:L181"/>
    <mergeCell ref="F182:L182"/>
    <mergeCell ref="F183:L183"/>
    <mergeCell ref="F185:L185"/>
    <mergeCell ref="F186:L186"/>
    <mergeCell ref="F187:L187"/>
    <mergeCell ref="F184:L184"/>
    <mergeCell ref="F188:L188"/>
    <mergeCell ref="F189:L189"/>
    <mergeCell ref="F177:L177"/>
    <mergeCell ref="F178:L178"/>
    <mergeCell ref="F179:L179"/>
    <mergeCell ref="F180:L180"/>
    <mergeCell ref="F171:L171"/>
    <mergeCell ref="F172:L172"/>
    <mergeCell ref="F173:L173"/>
    <mergeCell ref="F174:L174"/>
    <mergeCell ref="F175:L175"/>
    <mergeCell ref="F169:L169"/>
    <mergeCell ref="F170:L170"/>
    <mergeCell ref="F163:L163"/>
    <mergeCell ref="F164:L164"/>
    <mergeCell ref="F165:L165"/>
    <mergeCell ref="F166:L166"/>
    <mergeCell ref="F167:L167"/>
    <mergeCell ref="F168:L168"/>
    <mergeCell ref="F176:L176"/>
    <mergeCell ref="F159:L159"/>
    <mergeCell ref="F160:L160"/>
    <mergeCell ref="F161:L161"/>
    <mergeCell ref="F162:L162"/>
    <mergeCell ref="F154:L154"/>
    <mergeCell ref="F155:L155"/>
    <mergeCell ref="F156:L156"/>
    <mergeCell ref="F157:L157"/>
    <mergeCell ref="F158:L158"/>
    <mergeCell ref="F151:L151"/>
    <mergeCell ref="F152:L152"/>
    <mergeCell ref="F153:L153"/>
    <mergeCell ref="F143:L143"/>
    <mergeCell ref="F144:L144"/>
    <mergeCell ref="F145:L145"/>
    <mergeCell ref="F146:L146"/>
    <mergeCell ref="F147:L147"/>
    <mergeCell ref="F148:L148"/>
    <mergeCell ref="F137:L137"/>
    <mergeCell ref="F138:L138"/>
    <mergeCell ref="F139:L139"/>
    <mergeCell ref="F140:L140"/>
    <mergeCell ref="F136:L136"/>
    <mergeCell ref="F141:L141"/>
    <mergeCell ref="F142:L142"/>
    <mergeCell ref="F149:L149"/>
    <mergeCell ref="F150:L150"/>
    <mergeCell ref="F133:L133"/>
    <mergeCell ref="F134:L134"/>
    <mergeCell ref="F135:L135"/>
    <mergeCell ref="F126:L126"/>
    <mergeCell ref="F127:L127"/>
    <mergeCell ref="F128:L128"/>
    <mergeCell ref="F129:L129"/>
    <mergeCell ref="F130:L130"/>
    <mergeCell ref="F131:L131"/>
    <mergeCell ref="F120:L120"/>
    <mergeCell ref="F121:L121"/>
    <mergeCell ref="F122:L122"/>
    <mergeCell ref="F123:L123"/>
    <mergeCell ref="F124:L124"/>
    <mergeCell ref="F125:L125"/>
    <mergeCell ref="F118:L118"/>
    <mergeCell ref="F119:L119"/>
    <mergeCell ref="F132:L132"/>
    <mergeCell ref="F68:L68"/>
    <mergeCell ref="F69:L69"/>
    <mergeCell ref="F70:L70"/>
    <mergeCell ref="F64:L64"/>
    <mergeCell ref="F71:L71"/>
    <mergeCell ref="F107:L107"/>
    <mergeCell ref="F109:L109"/>
    <mergeCell ref="F114:L114"/>
    <mergeCell ref="F72:L72"/>
    <mergeCell ref="F97:L97"/>
    <mergeCell ref="F99:L99"/>
    <mergeCell ref="F106:L106"/>
    <mergeCell ref="F57:L57"/>
    <mergeCell ref="F58:L58"/>
    <mergeCell ref="F59:L59"/>
    <mergeCell ref="F60:L60"/>
    <mergeCell ref="F62:L62"/>
    <mergeCell ref="F63:L63"/>
    <mergeCell ref="F61:L61"/>
    <mergeCell ref="F66:L66"/>
    <mergeCell ref="F67:L67"/>
    <mergeCell ref="F49:L49"/>
    <mergeCell ref="F50:L50"/>
    <mergeCell ref="F41:L41"/>
    <mergeCell ref="F42:L42"/>
    <mergeCell ref="F43:L43"/>
    <mergeCell ref="F44:L44"/>
    <mergeCell ref="F45:L45"/>
    <mergeCell ref="F55:L55"/>
    <mergeCell ref="F56:L56"/>
    <mergeCell ref="F51:L51"/>
    <mergeCell ref="F52:L52"/>
    <mergeCell ref="F53:L53"/>
    <mergeCell ref="F54:L54"/>
    <mergeCell ref="F38:L38"/>
    <mergeCell ref="F39:L39"/>
    <mergeCell ref="F40:L40"/>
    <mergeCell ref="F35:L35"/>
    <mergeCell ref="F36:L36"/>
    <mergeCell ref="F37:L37"/>
    <mergeCell ref="F46:L46"/>
    <mergeCell ref="F47:L47"/>
    <mergeCell ref="F48:L48"/>
    <mergeCell ref="F20:L20"/>
    <mergeCell ref="F32:L32"/>
    <mergeCell ref="F33:L33"/>
    <mergeCell ref="F34:L34"/>
    <mergeCell ref="F9:L9"/>
    <mergeCell ref="F10:L10"/>
    <mergeCell ref="F11:L11"/>
    <mergeCell ref="F12:L12"/>
    <mergeCell ref="F13:L13"/>
    <mergeCell ref="A1:A6"/>
    <mergeCell ref="B1:B6"/>
    <mergeCell ref="C1:C6"/>
    <mergeCell ref="D1:D6"/>
    <mergeCell ref="E1:E6"/>
    <mergeCell ref="F1:L6"/>
    <mergeCell ref="F8:L8"/>
    <mergeCell ref="Z2:Z6"/>
    <mergeCell ref="M1:N5"/>
    <mergeCell ref="O1:P5"/>
    <mergeCell ref="Q1:Q6"/>
    <mergeCell ref="R1:R6"/>
    <mergeCell ref="T1:X4"/>
    <mergeCell ref="Y1:Y6"/>
    <mergeCell ref="T5:T6"/>
    <mergeCell ref="U5:V5"/>
    <mergeCell ref="W5:X5"/>
  </mergeCells>
  <conditionalFormatting sqref="M8:P30 M31 O31:P31 M32:P195">
    <cfRule type="cellIs" dxfId="1" priority="17" stopIfTrue="1" operator="equal">
      <formula>0</formula>
    </cfRule>
    <cfRule type="cellIs" dxfId="0" priority="18" stopIfTrue="1" operator="notEqual">
      <formula>0</formula>
    </cfRule>
  </conditionalFormatting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22"/>
  <sheetViews>
    <sheetView zoomScaleNormal="100" workbookViewId="0">
      <selection activeCell="M19" sqref="M19"/>
    </sheetView>
  </sheetViews>
  <sheetFormatPr defaultColWidth="10.109375" defaultRowHeight="13.2" x14ac:dyDescent="0.25"/>
  <cols>
    <col min="1" max="1" width="8.5546875" style="159" customWidth="1"/>
    <col min="2" max="2" width="76.33203125" style="159" customWidth="1"/>
    <col min="3" max="3" width="12.109375" style="160" customWidth="1"/>
    <col min="4" max="4" width="6.88671875" style="159" customWidth="1"/>
    <col min="5" max="5" width="16" style="161" customWidth="1"/>
    <col min="6" max="6" width="15.109375" style="160" customWidth="1"/>
    <col min="7" max="8" width="10.88671875" style="198" hidden="1" customWidth="1"/>
    <col min="9" max="9" width="13.6640625" style="198" hidden="1" customWidth="1"/>
    <col min="240" max="240" width="13.33203125" customWidth="1"/>
    <col min="241" max="241" width="59.6640625" bestFit="1" customWidth="1"/>
    <col min="242" max="242" width="9.6640625" customWidth="1"/>
    <col min="243" max="243" width="8.6640625" customWidth="1"/>
    <col min="244" max="244" width="19" customWidth="1"/>
    <col min="245" max="245" width="14.33203125" customWidth="1"/>
    <col min="246" max="247" width="10.88671875" customWidth="1"/>
    <col min="248" max="248" width="13.6640625" customWidth="1"/>
    <col min="249" max="249" width="14.6640625" bestFit="1" customWidth="1"/>
    <col min="250" max="250" width="14.6640625" customWidth="1"/>
    <col min="251" max="251" width="9.33203125" bestFit="1" customWidth="1"/>
    <col min="252" max="252" width="9.5546875" bestFit="1" customWidth="1"/>
    <col min="253" max="253" width="10.6640625" customWidth="1"/>
    <col min="254" max="254" width="12.109375" customWidth="1"/>
    <col min="255" max="255" width="13.33203125" customWidth="1"/>
    <col min="256" max="256" width="11.88671875" customWidth="1"/>
    <col min="257" max="258" width="12.88671875" customWidth="1"/>
    <col min="259" max="259" width="12.33203125" customWidth="1"/>
    <col min="260" max="262" width="13" customWidth="1"/>
    <col min="263" max="263" width="19.6640625" customWidth="1"/>
    <col min="496" max="496" width="13.33203125" customWidth="1"/>
    <col min="497" max="497" width="59.6640625" bestFit="1" customWidth="1"/>
    <col min="498" max="498" width="9.6640625" customWidth="1"/>
    <col min="499" max="499" width="8.6640625" customWidth="1"/>
    <col min="500" max="500" width="19" customWidth="1"/>
    <col min="501" max="501" width="14.33203125" customWidth="1"/>
    <col min="502" max="503" width="10.88671875" customWidth="1"/>
    <col min="504" max="504" width="13.6640625" customWidth="1"/>
    <col min="505" max="505" width="14.6640625" bestFit="1" customWidth="1"/>
    <col min="506" max="506" width="14.6640625" customWidth="1"/>
    <col min="507" max="507" width="9.33203125" bestFit="1" customWidth="1"/>
    <col min="508" max="508" width="9.5546875" bestFit="1" customWidth="1"/>
    <col min="509" max="509" width="10.6640625" customWidth="1"/>
    <col min="510" max="510" width="12.109375" customWidth="1"/>
    <col min="511" max="511" width="13.33203125" customWidth="1"/>
    <col min="512" max="512" width="11.88671875" customWidth="1"/>
    <col min="513" max="514" width="12.88671875" customWidth="1"/>
    <col min="515" max="515" width="12.33203125" customWidth="1"/>
    <col min="516" max="518" width="13" customWidth="1"/>
    <col min="519" max="519" width="19.6640625" customWidth="1"/>
    <col min="752" max="752" width="13.33203125" customWidth="1"/>
    <col min="753" max="753" width="59.6640625" bestFit="1" customWidth="1"/>
    <col min="754" max="754" width="9.6640625" customWidth="1"/>
    <col min="755" max="755" width="8.6640625" customWidth="1"/>
    <col min="756" max="756" width="19" customWidth="1"/>
    <col min="757" max="757" width="14.33203125" customWidth="1"/>
    <col min="758" max="759" width="10.88671875" customWidth="1"/>
    <col min="760" max="760" width="13.6640625" customWidth="1"/>
    <col min="761" max="761" width="14.6640625" bestFit="1" customWidth="1"/>
    <col min="762" max="762" width="14.6640625" customWidth="1"/>
    <col min="763" max="763" width="9.33203125" bestFit="1" customWidth="1"/>
    <col min="764" max="764" width="9.5546875" bestFit="1" customWidth="1"/>
    <col min="765" max="765" width="10.6640625" customWidth="1"/>
    <col min="766" max="766" width="12.109375" customWidth="1"/>
    <col min="767" max="767" width="13.33203125" customWidth="1"/>
    <col min="768" max="768" width="11.88671875" customWidth="1"/>
    <col min="769" max="770" width="12.88671875" customWidth="1"/>
    <col min="771" max="771" width="12.33203125" customWidth="1"/>
    <col min="772" max="774" width="13" customWidth="1"/>
    <col min="775" max="775" width="19.6640625" customWidth="1"/>
    <col min="1008" max="1008" width="13.33203125" customWidth="1"/>
    <col min="1009" max="1009" width="59.6640625" bestFit="1" customWidth="1"/>
    <col min="1010" max="1010" width="9.6640625" customWidth="1"/>
    <col min="1011" max="1011" width="8.6640625" customWidth="1"/>
    <col min="1012" max="1012" width="19" customWidth="1"/>
    <col min="1013" max="1013" width="14.33203125" customWidth="1"/>
    <col min="1014" max="1015" width="10.88671875" customWidth="1"/>
    <col min="1016" max="1016" width="13.6640625" customWidth="1"/>
    <col min="1017" max="1017" width="14.6640625" bestFit="1" customWidth="1"/>
    <col min="1018" max="1018" width="14.6640625" customWidth="1"/>
    <col min="1019" max="1019" width="9.33203125" bestFit="1" customWidth="1"/>
    <col min="1020" max="1020" width="9.5546875" bestFit="1" customWidth="1"/>
    <col min="1021" max="1021" width="10.6640625" customWidth="1"/>
    <col min="1022" max="1022" width="12.109375" customWidth="1"/>
    <col min="1023" max="1023" width="13.33203125" customWidth="1"/>
    <col min="1024" max="1024" width="11.88671875" customWidth="1"/>
    <col min="1025" max="1026" width="12.88671875" customWidth="1"/>
    <col min="1027" max="1027" width="12.33203125" customWidth="1"/>
    <col min="1028" max="1030" width="13" customWidth="1"/>
    <col min="1031" max="1031" width="19.6640625" customWidth="1"/>
    <col min="1264" max="1264" width="13.33203125" customWidth="1"/>
    <col min="1265" max="1265" width="59.6640625" bestFit="1" customWidth="1"/>
    <col min="1266" max="1266" width="9.6640625" customWidth="1"/>
    <col min="1267" max="1267" width="8.6640625" customWidth="1"/>
    <col min="1268" max="1268" width="19" customWidth="1"/>
    <col min="1269" max="1269" width="14.33203125" customWidth="1"/>
    <col min="1270" max="1271" width="10.88671875" customWidth="1"/>
    <col min="1272" max="1272" width="13.6640625" customWidth="1"/>
    <col min="1273" max="1273" width="14.6640625" bestFit="1" customWidth="1"/>
    <col min="1274" max="1274" width="14.6640625" customWidth="1"/>
    <col min="1275" max="1275" width="9.33203125" bestFit="1" customWidth="1"/>
    <col min="1276" max="1276" width="9.5546875" bestFit="1" customWidth="1"/>
    <col min="1277" max="1277" width="10.6640625" customWidth="1"/>
    <col min="1278" max="1278" width="12.109375" customWidth="1"/>
    <col min="1279" max="1279" width="13.33203125" customWidth="1"/>
    <col min="1280" max="1280" width="11.88671875" customWidth="1"/>
    <col min="1281" max="1282" width="12.88671875" customWidth="1"/>
    <col min="1283" max="1283" width="12.33203125" customWidth="1"/>
    <col min="1284" max="1286" width="13" customWidth="1"/>
    <col min="1287" max="1287" width="19.6640625" customWidth="1"/>
    <col min="1520" max="1520" width="13.33203125" customWidth="1"/>
    <col min="1521" max="1521" width="59.6640625" bestFit="1" customWidth="1"/>
    <col min="1522" max="1522" width="9.6640625" customWidth="1"/>
    <col min="1523" max="1523" width="8.6640625" customWidth="1"/>
    <col min="1524" max="1524" width="19" customWidth="1"/>
    <col min="1525" max="1525" width="14.33203125" customWidth="1"/>
    <col min="1526" max="1527" width="10.88671875" customWidth="1"/>
    <col min="1528" max="1528" width="13.6640625" customWidth="1"/>
    <col min="1529" max="1529" width="14.6640625" bestFit="1" customWidth="1"/>
    <col min="1530" max="1530" width="14.6640625" customWidth="1"/>
    <col min="1531" max="1531" width="9.33203125" bestFit="1" customWidth="1"/>
    <col min="1532" max="1532" width="9.5546875" bestFit="1" customWidth="1"/>
    <col min="1533" max="1533" width="10.6640625" customWidth="1"/>
    <col min="1534" max="1534" width="12.109375" customWidth="1"/>
    <col min="1535" max="1535" width="13.33203125" customWidth="1"/>
    <col min="1536" max="1536" width="11.88671875" customWidth="1"/>
    <col min="1537" max="1538" width="12.88671875" customWidth="1"/>
    <col min="1539" max="1539" width="12.33203125" customWidth="1"/>
    <col min="1540" max="1542" width="13" customWidth="1"/>
    <col min="1543" max="1543" width="19.6640625" customWidth="1"/>
    <col min="1776" max="1776" width="13.33203125" customWidth="1"/>
    <col min="1777" max="1777" width="59.6640625" bestFit="1" customWidth="1"/>
    <col min="1778" max="1778" width="9.6640625" customWidth="1"/>
    <col min="1779" max="1779" width="8.6640625" customWidth="1"/>
    <col min="1780" max="1780" width="19" customWidth="1"/>
    <col min="1781" max="1781" width="14.33203125" customWidth="1"/>
    <col min="1782" max="1783" width="10.88671875" customWidth="1"/>
    <col min="1784" max="1784" width="13.6640625" customWidth="1"/>
    <col min="1785" max="1785" width="14.6640625" bestFit="1" customWidth="1"/>
    <col min="1786" max="1786" width="14.6640625" customWidth="1"/>
    <col min="1787" max="1787" width="9.33203125" bestFit="1" customWidth="1"/>
    <col min="1788" max="1788" width="9.5546875" bestFit="1" customWidth="1"/>
    <col min="1789" max="1789" width="10.6640625" customWidth="1"/>
    <col min="1790" max="1790" width="12.109375" customWidth="1"/>
    <col min="1791" max="1791" width="13.33203125" customWidth="1"/>
    <col min="1792" max="1792" width="11.88671875" customWidth="1"/>
    <col min="1793" max="1794" width="12.88671875" customWidth="1"/>
    <col min="1795" max="1795" width="12.33203125" customWidth="1"/>
    <col min="1796" max="1798" width="13" customWidth="1"/>
    <col min="1799" max="1799" width="19.6640625" customWidth="1"/>
    <col min="2032" max="2032" width="13.33203125" customWidth="1"/>
    <col min="2033" max="2033" width="59.6640625" bestFit="1" customWidth="1"/>
    <col min="2034" max="2034" width="9.6640625" customWidth="1"/>
    <col min="2035" max="2035" width="8.6640625" customWidth="1"/>
    <col min="2036" max="2036" width="19" customWidth="1"/>
    <col min="2037" max="2037" width="14.33203125" customWidth="1"/>
    <col min="2038" max="2039" width="10.88671875" customWidth="1"/>
    <col min="2040" max="2040" width="13.6640625" customWidth="1"/>
    <col min="2041" max="2041" width="14.6640625" bestFit="1" customWidth="1"/>
    <col min="2042" max="2042" width="14.6640625" customWidth="1"/>
    <col min="2043" max="2043" width="9.33203125" bestFit="1" customWidth="1"/>
    <col min="2044" max="2044" width="9.5546875" bestFit="1" customWidth="1"/>
    <col min="2045" max="2045" width="10.6640625" customWidth="1"/>
    <col min="2046" max="2046" width="12.109375" customWidth="1"/>
    <col min="2047" max="2047" width="13.33203125" customWidth="1"/>
    <col min="2048" max="2048" width="11.88671875" customWidth="1"/>
    <col min="2049" max="2050" width="12.88671875" customWidth="1"/>
    <col min="2051" max="2051" width="12.33203125" customWidth="1"/>
    <col min="2052" max="2054" width="13" customWidth="1"/>
    <col min="2055" max="2055" width="19.6640625" customWidth="1"/>
    <col min="2288" max="2288" width="13.33203125" customWidth="1"/>
    <col min="2289" max="2289" width="59.6640625" bestFit="1" customWidth="1"/>
    <col min="2290" max="2290" width="9.6640625" customWidth="1"/>
    <col min="2291" max="2291" width="8.6640625" customWidth="1"/>
    <col min="2292" max="2292" width="19" customWidth="1"/>
    <col min="2293" max="2293" width="14.33203125" customWidth="1"/>
    <col min="2294" max="2295" width="10.88671875" customWidth="1"/>
    <col min="2296" max="2296" width="13.6640625" customWidth="1"/>
    <col min="2297" max="2297" width="14.6640625" bestFit="1" customWidth="1"/>
    <col min="2298" max="2298" width="14.6640625" customWidth="1"/>
    <col min="2299" max="2299" width="9.33203125" bestFit="1" customWidth="1"/>
    <col min="2300" max="2300" width="9.5546875" bestFit="1" customWidth="1"/>
    <col min="2301" max="2301" width="10.6640625" customWidth="1"/>
    <col min="2302" max="2302" width="12.109375" customWidth="1"/>
    <col min="2303" max="2303" width="13.33203125" customWidth="1"/>
    <col min="2304" max="2304" width="11.88671875" customWidth="1"/>
    <col min="2305" max="2306" width="12.88671875" customWidth="1"/>
    <col min="2307" max="2307" width="12.33203125" customWidth="1"/>
    <col min="2308" max="2310" width="13" customWidth="1"/>
    <col min="2311" max="2311" width="19.6640625" customWidth="1"/>
    <col min="2544" max="2544" width="13.33203125" customWidth="1"/>
    <col min="2545" max="2545" width="59.6640625" bestFit="1" customWidth="1"/>
    <col min="2546" max="2546" width="9.6640625" customWidth="1"/>
    <col min="2547" max="2547" width="8.6640625" customWidth="1"/>
    <col min="2548" max="2548" width="19" customWidth="1"/>
    <col min="2549" max="2549" width="14.33203125" customWidth="1"/>
    <col min="2550" max="2551" width="10.88671875" customWidth="1"/>
    <col min="2552" max="2552" width="13.6640625" customWidth="1"/>
    <col min="2553" max="2553" width="14.6640625" bestFit="1" customWidth="1"/>
    <col min="2554" max="2554" width="14.6640625" customWidth="1"/>
    <col min="2555" max="2555" width="9.33203125" bestFit="1" customWidth="1"/>
    <col min="2556" max="2556" width="9.5546875" bestFit="1" customWidth="1"/>
    <col min="2557" max="2557" width="10.6640625" customWidth="1"/>
    <col min="2558" max="2558" width="12.109375" customWidth="1"/>
    <col min="2559" max="2559" width="13.33203125" customWidth="1"/>
    <col min="2560" max="2560" width="11.88671875" customWidth="1"/>
    <col min="2561" max="2562" width="12.88671875" customWidth="1"/>
    <col min="2563" max="2563" width="12.33203125" customWidth="1"/>
    <col min="2564" max="2566" width="13" customWidth="1"/>
    <col min="2567" max="2567" width="19.6640625" customWidth="1"/>
    <col min="2800" max="2800" width="13.33203125" customWidth="1"/>
    <col min="2801" max="2801" width="59.6640625" bestFit="1" customWidth="1"/>
    <col min="2802" max="2802" width="9.6640625" customWidth="1"/>
    <col min="2803" max="2803" width="8.6640625" customWidth="1"/>
    <col min="2804" max="2804" width="19" customWidth="1"/>
    <col min="2805" max="2805" width="14.33203125" customWidth="1"/>
    <col min="2806" max="2807" width="10.88671875" customWidth="1"/>
    <col min="2808" max="2808" width="13.6640625" customWidth="1"/>
    <col min="2809" max="2809" width="14.6640625" bestFit="1" customWidth="1"/>
    <col min="2810" max="2810" width="14.6640625" customWidth="1"/>
    <col min="2811" max="2811" width="9.33203125" bestFit="1" customWidth="1"/>
    <col min="2812" max="2812" width="9.5546875" bestFit="1" customWidth="1"/>
    <col min="2813" max="2813" width="10.6640625" customWidth="1"/>
    <col min="2814" max="2814" width="12.109375" customWidth="1"/>
    <col min="2815" max="2815" width="13.33203125" customWidth="1"/>
    <col min="2816" max="2816" width="11.88671875" customWidth="1"/>
    <col min="2817" max="2818" width="12.88671875" customWidth="1"/>
    <col min="2819" max="2819" width="12.33203125" customWidth="1"/>
    <col min="2820" max="2822" width="13" customWidth="1"/>
    <col min="2823" max="2823" width="19.6640625" customWidth="1"/>
    <col min="3056" max="3056" width="13.33203125" customWidth="1"/>
    <col min="3057" max="3057" width="59.6640625" bestFit="1" customWidth="1"/>
    <col min="3058" max="3058" width="9.6640625" customWidth="1"/>
    <col min="3059" max="3059" width="8.6640625" customWidth="1"/>
    <col min="3060" max="3060" width="19" customWidth="1"/>
    <col min="3061" max="3061" width="14.33203125" customWidth="1"/>
    <col min="3062" max="3063" width="10.88671875" customWidth="1"/>
    <col min="3064" max="3064" width="13.6640625" customWidth="1"/>
    <col min="3065" max="3065" width="14.6640625" bestFit="1" customWidth="1"/>
    <col min="3066" max="3066" width="14.6640625" customWidth="1"/>
    <col min="3067" max="3067" width="9.33203125" bestFit="1" customWidth="1"/>
    <col min="3068" max="3068" width="9.5546875" bestFit="1" customWidth="1"/>
    <col min="3069" max="3069" width="10.6640625" customWidth="1"/>
    <col min="3070" max="3070" width="12.109375" customWidth="1"/>
    <col min="3071" max="3071" width="13.33203125" customWidth="1"/>
    <col min="3072" max="3072" width="11.88671875" customWidth="1"/>
    <col min="3073" max="3074" width="12.88671875" customWidth="1"/>
    <col min="3075" max="3075" width="12.33203125" customWidth="1"/>
    <col min="3076" max="3078" width="13" customWidth="1"/>
    <col min="3079" max="3079" width="19.6640625" customWidth="1"/>
    <col min="3312" max="3312" width="13.33203125" customWidth="1"/>
    <col min="3313" max="3313" width="59.6640625" bestFit="1" customWidth="1"/>
    <col min="3314" max="3314" width="9.6640625" customWidth="1"/>
    <col min="3315" max="3315" width="8.6640625" customWidth="1"/>
    <col min="3316" max="3316" width="19" customWidth="1"/>
    <col min="3317" max="3317" width="14.33203125" customWidth="1"/>
    <col min="3318" max="3319" width="10.88671875" customWidth="1"/>
    <col min="3320" max="3320" width="13.6640625" customWidth="1"/>
    <col min="3321" max="3321" width="14.6640625" bestFit="1" customWidth="1"/>
    <col min="3322" max="3322" width="14.6640625" customWidth="1"/>
    <col min="3323" max="3323" width="9.33203125" bestFit="1" customWidth="1"/>
    <col min="3324" max="3324" width="9.5546875" bestFit="1" customWidth="1"/>
    <col min="3325" max="3325" width="10.6640625" customWidth="1"/>
    <col min="3326" max="3326" width="12.109375" customWidth="1"/>
    <col min="3327" max="3327" width="13.33203125" customWidth="1"/>
    <col min="3328" max="3328" width="11.88671875" customWidth="1"/>
    <col min="3329" max="3330" width="12.88671875" customWidth="1"/>
    <col min="3331" max="3331" width="12.33203125" customWidth="1"/>
    <col min="3332" max="3334" width="13" customWidth="1"/>
    <col min="3335" max="3335" width="19.6640625" customWidth="1"/>
    <col min="3568" max="3568" width="13.33203125" customWidth="1"/>
    <col min="3569" max="3569" width="59.6640625" bestFit="1" customWidth="1"/>
    <col min="3570" max="3570" width="9.6640625" customWidth="1"/>
    <col min="3571" max="3571" width="8.6640625" customWidth="1"/>
    <col min="3572" max="3572" width="19" customWidth="1"/>
    <col min="3573" max="3573" width="14.33203125" customWidth="1"/>
    <col min="3574" max="3575" width="10.88671875" customWidth="1"/>
    <col min="3576" max="3576" width="13.6640625" customWidth="1"/>
    <col min="3577" max="3577" width="14.6640625" bestFit="1" customWidth="1"/>
    <col min="3578" max="3578" width="14.6640625" customWidth="1"/>
    <col min="3579" max="3579" width="9.33203125" bestFit="1" customWidth="1"/>
    <col min="3580" max="3580" width="9.5546875" bestFit="1" customWidth="1"/>
    <col min="3581" max="3581" width="10.6640625" customWidth="1"/>
    <col min="3582" max="3582" width="12.109375" customWidth="1"/>
    <col min="3583" max="3583" width="13.33203125" customWidth="1"/>
    <col min="3584" max="3584" width="11.88671875" customWidth="1"/>
    <col min="3585" max="3586" width="12.88671875" customWidth="1"/>
    <col min="3587" max="3587" width="12.33203125" customWidth="1"/>
    <col min="3588" max="3590" width="13" customWidth="1"/>
    <col min="3591" max="3591" width="19.6640625" customWidth="1"/>
    <col min="3824" max="3824" width="13.33203125" customWidth="1"/>
    <col min="3825" max="3825" width="59.6640625" bestFit="1" customWidth="1"/>
    <col min="3826" max="3826" width="9.6640625" customWidth="1"/>
    <col min="3827" max="3827" width="8.6640625" customWidth="1"/>
    <col min="3828" max="3828" width="19" customWidth="1"/>
    <col min="3829" max="3829" width="14.33203125" customWidth="1"/>
    <col min="3830" max="3831" width="10.88671875" customWidth="1"/>
    <col min="3832" max="3832" width="13.6640625" customWidth="1"/>
    <col min="3833" max="3833" width="14.6640625" bestFit="1" customWidth="1"/>
    <col min="3834" max="3834" width="14.6640625" customWidth="1"/>
    <col min="3835" max="3835" width="9.33203125" bestFit="1" customWidth="1"/>
    <col min="3836" max="3836" width="9.5546875" bestFit="1" customWidth="1"/>
    <col min="3837" max="3837" width="10.6640625" customWidth="1"/>
    <col min="3838" max="3838" width="12.109375" customWidth="1"/>
    <col min="3839" max="3839" width="13.33203125" customWidth="1"/>
    <col min="3840" max="3840" width="11.88671875" customWidth="1"/>
    <col min="3841" max="3842" width="12.88671875" customWidth="1"/>
    <col min="3843" max="3843" width="12.33203125" customWidth="1"/>
    <col min="3844" max="3846" width="13" customWidth="1"/>
    <col min="3847" max="3847" width="19.6640625" customWidth="1"/>
    <col min="4080" max="4080" width="13.33203125" customWidth="1"/>
    <col min="4081" max="4081" width="59.6640625" bestFit="1" customWidth="1"/>
    <col min="4082" max="4082" width="9.6640625" customWidth="1"/>
    <col min="4083" max="4083" width="8.6640625" customWidth="1"/>
    <col min="4084" max="4084" width="19" customWidth="1"/>
    <col min="4085" max="4085" width="14.33203125" customWidth="1"/>
    <col min="4086" max="4087" width="10.88671875" customWidth="1"/>
    <col min="4088" max="4088" width="13.6640625" customWidth="1"/>
    <col min="4089" max="4089" width="14.6640625" bestFit="1" customWidth="1"/>
    <col min="4090" max="4090" width="14.6640625" customWidth="1"/>
    <col min="4091" max="4091" width="9.33203125" bestFit="1" customWidth="1"/>
    <col min="4092" max="4092" width="9.5546875" bestFit="1" customWidth="1"/>
    <col min="4093" max="4093" width="10.6640625" customWidth="1"/>
    <col min="4094" max="4094" width="12.109375" customWidth="1"/>
    <col min="4095" max="4095" width="13.33203125" customWidth="1"/>
    <col min="4096" max="4096" width="11.88671875" customWidth="1"/>
    <col min="4097" max="4098" width="12.88671875" customWidth="1"/>
    <col min="4099" max="4099" width="12.33203125" customWidth="1"/>
    <col min="4100" max="4102" width="13" customWidth="1"/>
    <col min="4103" max="4103" width="19.6640625" customWidth="1"/>
    <col min="4336" max="4336" width="13.33203125" customWidth="1"/>
    <col min="4337" max="4337" width="59.6640625" bestFit="1" customWidth="1"/>
    <col min="4338" max="4338" width="9.6640625" customWidth="1"/>
    <col min="4339" max="4339" width="8.6640625" customWidth="1"/>
    <col min="4340" max="4340" width="19" customWidth="1"/>
    <col min="4341" max="4341" width="14.33203125" customWidth="1"/>
    <col min="4342" max="4343" width="10.88671875" customWidth="1"/>
    <col min="4344" max="4344" width="13.6640625" customWidth="1"/>
    <col min="4345" max="4345" width="14.6640625" bestFit="1" customWidth="1"/>
    <col min="4346" max="4346" width="14.6640625" customWidth="1"/>
    <col min="4347" max="4347" width="9.33203125" bestFit="1" customWidth="1"/>
    <col min="4348" max="4348" width="9.5546875" bestFit="1" customWidth="1"/>
    <col min="4349" max="4349" width="10.6640625" customWidth="1"/>
    <col min="4350" max="4350" width="12.109375" customWidth="1"/>
    <col min="4351" max="4351" width="13.33203125" customWidth="1"/>
    <col min="4352" max="4352" width="11.88671875" customWidth="1"/>
    <col min="4353" max="4354" width="12.88671875" customWidth="1"/>
    <col min="4355" max="4355" width="12.33203125" customWidth="1"/>
    <col min="4356" max="4358" width="13" customWidth="1"/>
    <col min="4359" max="4359" width="19.6640625" customWidth="1"/>
    <col min="4592" max="4592" width="13.33203125" customWidth="1"/>
    <col min="4593" max="4593" width="59.6640625" bestFit="1" customWidth="1"/>
    <col min="4594" max="4594" width="9.6640625" customWidth="1"/>
    <col min="4595" max="4595" width="8.6640625" customWidth="1"/>
    <col min="4596" max="4596" width="19" customWidth="1"/>
    <col min="4597" max="4597" width="14.33203125" customWidth="1"/>
    <col min="4598" max="4599" width="10.88671875" customWidth="1"/>
    <col min="4600" max="4600" width="13.6640625" customWidth="1"/>
    <col min="4601" max="4601" width="14.6640625" bestFit="1" customWidth="1"/>
    <col min="4602" max="4602" width="14.6640625" customWidth="1"/>
    <col min="4603" max="4603" width="9.33203125" bestFit="1" customWidth="1"/>
    <col min="4604" max="4604" width="9.5546875" bestFit="1" customWidth="1"/>
    <col min="4605" max="4605" width="10.6640625" customWidth="1"/>
    <col min="4606" max="4606" width="12.109375" customWidth="1"/>
    <col min="4607" max="4607" width="13.33203125" customWidth="1"/>
    <col min="4608" max="4608" width="11.88671875" customWidth="1"/>
    <col min="4609" max="4610" width="12.88671875" customWidth="1"/>
    <col min="4611" max="4611" width="12.33203125" customWidth="1"/>
    <col min="4612" max="4614" width="13" customWidth="1"/>
    <col min="4615" max="4615" width="19.6640625" customWidth="1"/>
    <col min="4848" max="4848" width="13.33203125" customWidth="1"/>
    <col min="4849" max="4849" width="59.6640625" bestFit="1" customWidth="1"/>
    <col min="4850" max="4850" width="9.6640625" customWidth="1"/>
    <col min="4851" max="4851" width="8.6640625" customWidth="1"/>
    <col min="4852" max="4852" width="19" customWidth="1"/>
    <col min="4853" max="4853" width="14.33203125" customWidth="1"/>
    <col min="4854" max="4855" width="10.88671875" customWidth="1"/>
    <col min="4856" max="4856" width="13.6640625" customWidth="1"/>
    <col min="4857" max="4857" width="14.6640625" bestFit="1" customWidth="1"/>
    <col min="4858" max="4858" width="14.6640625" customWidth="1"/>
    <col min="4859" max="4859" width="9.33203125" bestFit="1" customWidth="1"/>
    <col min="4860" max="4860" width="9.5546875" bestFit="1" customWidth="1"/>
    <col min="4861" max="4861" width="10.6640625" customWidth="1"/>
    <col min="4862" max="4862" width="12.109375" customWidth="1"/>
    <col min="4863" max="4863" width="13.33203125" customWidth="1"/>
    <col min="4864" max="4864" width="11.88671875" customWidth="1"/>
    <col min="4865" max="4866" width="12.88671875" customWidth="1"/>
    <col min="4867" max="4867" width="12.33203125" customWidth="1"/>
    <col min="4868" max="4870" width="13" customWidth="1"/>
    <col min="4871" max="4871" width="19.6640625" customWidth="1"/>
    <col min="5104" max="5104" width="13.33203125" customWidth="1"/>
    <col min="5105" max="5105" width="59.6640625" bestFit="1" customWidth="1"/>
    <col min="5106" max="5106" width="9.6640625" customWidth="1"/>
    <col min="5107" max="5107" width="8.6640625" customWidth="1"/>
    <col min="5108" max="5108" width="19" customWidth="1"/>
    <col min="5109" max="5109" width="14.33203125" customWidth="1"/>
    <col min="5110" max="5111" width="10.88671875" customWidth="1"/>
    <col min="5112" max="5112" width="13.6640625" customWidth="1"/>
    <col min="5113" max="5113" width="14.6640625" bestFit="1" customWidth="1"/>
    <col min="5114" max="5114" width="14.6640625" customWidth="1"/>
    <col min="5115" max="5115" width="9.33203125" bestFit="1" customWidth="1"/>
    <col min="5116" max="5116" width="9.5546875" bestFit="1" customWidth="1"/>
    <col min="5117" max="5117" width="10.6640625" customWidth="1"/>
    <col min="5118" max="5118" width="12.109375" customWidth="1"/>
    <col min="5119" max="5119" width="13.33203125" customWidth="1"/>
    <col min="5120" max="5120" width="11.88671875" customWidth="1"/>
    <col min="5121" max="5122" width="12.88671875" customWidth="1"/>
    <col min="5123" max="5123" width="12.33203125" customWidth="1"/>
    <col min="5124" max="5126" width="13" customWidth="1"/>
    <col min="5127" max="5127" width="19.6640625" customWidth="1"/>
    <col min="5360" max="5360" width="13.33203125" customWidth="1"/>
    <col min="5361" max="5361" width="59.6640625" bestFit="1" customWidth="1"/>
    <col min="5362" max="5362" width="9.6640625" customWidth="1"/>
    <col min="5363" max="5363" width="8.6640625" customWidth="1"/>
    <col min="5364" max="5364" width="19" customWidth="1"/>
    <col min="5365" max="5365" width="14.33203125" customWidth="1"/>
    <col min="5366" max="5367" width="10.88671875" customWidth="1"/>
    <col min="5368" max="5368" width="13.6640625" customWidth="1"/>
    <col min="5369" max="5369" width="14.6640625" bestFit="1" customWidth="1"/>
    <col min="5370" max="5370" width="14.6640625" customWidth="1"/>
    <col min="5371" max="5371" width="9.33203125" bestFit="1" customWidth="1"/>
    <col min="5372" max="5372" width="9.5546875" bestFit="1" customWidth="1"/>
    <col min="5373" max="5373" width="10.6640625" customWidth="1"/>
    <col min="5374" max="5374" width="12.109375" customWidth="1"/>
    <col min="5375" max="5375" width="13.33203125" customWidth="1"/>
    <col min="5376" max="5376" width="11.88671875" customWidth="1"/>
    <col min="5377" max="5378" width="12.88671875" customWidth="1"/>
    <col min="5379" max="5379" width="12.33203125" customWidth="1"/>
    <col min="5380" max="5382" width="13" customWidth="1"/>
    <col min="5383" max="5383" width="19.6640625" customWidth="1"/>
    <col min="5616" max="5616" width="13.33203125" customWidth="1"/>
    <col min="5617" max="5617" width="59.6640625" bestFit="1" customWidth="1"/>
    <col min="5618" max="5618" width="9.6640625" customWidth="1"/>
    <col min="5619" max="5619" width="8.6640625" customWidth="1"/>
    <col min="5620" max="5620" width="19" customWidth="1"/>
    <col min="5621" max="5621" width="14.33203125" customWidth="1"/>
    <col min="5622" max="5623" width="10.88671875" customWidth="1"/>
    <col min="5624" max="5624" width="13.6640625" customWidth="1"/>
    <col min="5625" max="5625" width="14.6640625" bestFit="1" customWidth="1"/>
    <col min="5626" max="5626" width="14.6640625" customWidth="1"/>
    <col min="5627" max="5627" width="9.33203125" bestFit="1" customWidth="1"/>
    <col min="5628" max="5628" width="9.5546875" bestFit="1" customWidth="1"/>
    <col min="5629" max="5629" width="10.6640625" customWidth="1"/>
    <col min="5630" max="5630" width="12.109375" customWidth="1"/>
    <col min="5631" max="5631" width="13.33203125" customWidth="1"/>
    <col min="5632" max="5632" width="11.88671875" customWidth="1"/>
    <col min="5633" max="5634" width="12.88671875" customWidth="1"/>
    <col min="5635" max="5635" width="12.33203125" customWidth="1"/>
    <col min="5636" max="5638" width="13" customWidth="1"/>
    <col min="5639" max="5639" width="19.6640625" customWidth="1"/>
    <col min="5872" max="5872" width="13.33203125" customWidth="1"/>
    <col min="5873" max="5873" width="59.6640625" bestFit="1" customWidth="1"/>
    <col min="5874" max="5874" width="9.6640625" customWidth="1"/>
    <col min="5875" max="5875" width="8.6640625" customWidth="1"/>
    <col min="5876" max="5876" width="19" customWidth="1"/>
    <col min="5877" max="5877" width="14.33203125" customWidth="1"/>
    <col min="5878" max="5879" width="10.88671875" customWidth="1"/>
    <col min="5880" max="5880" width="13.6640625" customWidth="1"/>
    <col min="5881" max="5881" width="14.6640625" bestFit="1" customWidth="1"/>
    <col min="5882" max="5882" width="14.6640625" customWidth="1"/>
    <col min="5883" max="5883" width="9.33203125" bestFit="1" customWidth="1"/>
    <col min="5884" max="5884" width="9.5546875" bestFit="1" customWidth="1"/>
    <col min="5885" max="5885" width="10.6640625" customWidth="1"/>
    <col min="5886" max="5886" width="12.109375" customWidth="1"/>
    <col min="5887" max="5887" width="13.33203125" customWidth="1"/>
    <col min="5888" max="5888" width="11.88671875" customWidth="1"/>
    <col min="5889" max="5890" width="12.88671875" customWidth="1"/>
    <col min="5891" max="5891" width="12.33203125" customWidth="1"/>
    <col min="5892" max="5894" width="13" customWidth="1"/>
    <col min="5895" max="5895" width="19.6640625" customWidth="1"/>
    <col min="6128" max="6128" width="13.33203125" customWidth="1"/>
    <col min="6129" max="6129" width="59.6640625" bestFit="1" customWidth="1"/>
    <col min="6130" max="6130" width="9.6640625" customWidth="1"/>
    <col min="6131" max="6131" width="8.6640625" customWidth="1"/>
    <col min="6132" max="6132" width="19" customWidth="1"/>
    <col min="6133" max="6133" width="14.33203125" customWidth="1"/>
    <col min="6134" max="6135" width="10.88671875" customWidth="1"/>
    <col min="6136" max="6136" width="13.6640625" customWidth="1"/>
    <col min="6137" max="6137" width="14.6640625" bestFit="1" customWidth="1"/>
    <col min="6138" max="6138" width="14.6640625" customWidth="1"/>
    <col min="6139" max="6139" width="9.33203125" bestFit="1" customWidth="1"/>
    <col min="6140" max="6140" width="9.5546875" bestFit="1" customWidth="1"/>
    <col min="6141" max="6141" width="10.6640625" customWidth="1"/>
    <col min="6142" max="6142" width="12.109375" customWidth="1"/>
    <col min="6143" max="6143" width="13.33203125" customWidth="1"/>
    <col min="6144" max="6144" width="11.88671875" customWidth="1"/>
    <col min="6145" max="6146" width="12.88671875" customWidth="1"/>
    <col min="6147" max="6147" width="12.33203125" customWidth="1"/>
    <col min="6148" max="6150" width="13" customWidth="1"/>
    <col min="6151" max="6151" width="19.6640625" customWidth="1"/>
    <col min="6384" max="6384" width="13.33203125" customWidth="1"/>
    <col min="6385" max="6385" width="59.6640625" bestFit="1" customWidth="1"/>
    <col min="6386" max="6386" width="9.6640625" customWidth="1"/>
    <col min="6387" max="6387" width="8.6640625" customWidth="1"/>
    <col min="6388" max="6388" width="19" customWidth="1"/>
    <col min="6389" max="6389" width="14.33203125" customWidth="1"/>
    <col min="6390" max="6391" width="10.88671875" customWidth="1"/>
    <col min="6392" max="6392" width="13.6640625" customWidth="1"/>
    <col min="6393" max="6393" width="14.6640625" bestFit="1" customWidth="1"/>
    <col min="6394" max="6394" width="14.6640625" customWidth="1"/>
    <col min="6395" max="6395" width="9.33203125" bestFit="1" customWidth="1"/>
    <col min="6396" max="6396" width="9.5546875" bestFit="1" customWidth="1"/>
    <col min="6397" max="6397" width="10.6640625" customWidth="1"/>
    <col min="6398" max="6398" width="12.109375" customWidth="1"/>
    <col min="6399" max="6399" width="13.33203125" customWidth="1"/>
    <col min="6400" max="6400" width="11.88671875" customWidth="1"/>
    <col min="6401" max="6402" width="12.88671875" customWidth="1"/>
    <col min="6403" max="6403" width="12.33203125" customWidth="1"/>
    <col min="6404" max="6406" width="13" customWidth="1"/>
    <col min="6407" max="6407" width="19.6640625" customWidth="1"/>
    <col min="6640" max="6640" width="13.33203125" customWidth="1"/>
    <col min="6641" max="6641" width="59.6640625" bestFit="1" customWidth="1"/>
    <col min="6642" max="6642" width="9.6640625" customWidth="1"/>
    <col min="6643" max="6643" width="8.6640625" customWidth="1"/>
    <col min="6644" max="6644" width="19" customWidth="1"/>
    <col min="6645" max="6645" width="14.33203125" customWidth="1"/>
    <col min="6646" max="6647" width="10.88671875" customWidth="1"/>
    <col min="6648" max="6648" width="13.6640625" customWidth="1"/>
    <col min="6649" max="6649" width="14.6640625" bestFit="1" customWidth="1"/>
    <col min="6650" max="6650" width="14.6640625" customWidth="1"/>
    <col min="6651" max="6651" width="9.33203125" bestFit="1" customWidth="1"/>
    <col min="6652" max="6652" width="9.5546875" bestFit="1" customWidth="1"/>
    <col min="6653" max="6653" width="10.6640625" customWidth="1"/>
    <col min="6654" max="6654" width="12.109375" customWidth="1"/>
    <col min="6655" max="6655" width="13.33203125" customWidth="1"/>
    <col min="6656" max="6656" width="11.88671875" customWidth="1"/>
    <col min="6657" max="6658" width="12.88671875" customWidth="1"/>
    <col min="6659" max="6659" width="12.33203125" customWidth="1"/>
    <col min="6660" max="6662" width="13" customWidth="1"/>
    <col min="6663" max="6663" width="19.6640625" customWidth="1"/>
    <col min="6896" max="6896" width="13.33203125" customWidth="1"/>
    <col min="6897" max="6897" width="59.6640625" bestFit="1" customWidth="1"/>
    <col min="6898" max="6898" width="9.6640625" customWidth="1"/>
    <col min="6899" max="6899" width="8.6640625" customWidth="1"/>
    <col min="6900" max="6900" width="19" customWidth="1"/>
    <col min="6901" max="6901" width="14.33203125" customWidth="1"/>
    <col min="6902" max="6903" width="10.88671875" customWidth="1"/>
    <col min="6904" max="6904" width="13.6640625" customWidth="1"/>
    <col min="6905" max="6905" width="14.6640625" bestFit="1" customWidth="1"/>
    <col min="6906" max="6906" width="14.6640625" customWidth="1"/>
    <col min="6907" max="6907" width="9.33203125" bestFit="1" customWidth="1"/>
    <col min="6908" max="6908" width="9.5546875" bestFit="1" customWidth="1"/>
    <col min="6909" max="6909" width="10.6640625" customWidth="1"/>
    <col min="6910" max="6910" width="12.109375" customWidth="1"/>
    <col min="6911" max="6911" width="13.33203125" customWidth="1"/>
    <col min="6912" max="6912" width="11.88671875" customWidth="1"/>
    <col min="6913" max="6914" width="12.88671875" customWidth="1"/>
    <col min="6915" max="6915" width="12.33203125" customWidth="1"/>
    <col min="6916" max="6918" width="13" customWidth="1"/>
    <col min="6919" max="6919" width="19.6640625" customWidth="1"/>
    <col min="7152" max="7152" width="13.33203125" customWidth="1"/>
    <col min="7153" max="7153" width="59.6640625" bestFit="1" customWidth="1"/>
    <col min="7154" max="7154" width="9.6640625" customWidth="1"/>
    <col min="7155" max="7155" width="8.6640625" customWidth="1"/>
    <col min="7156" max="7156" width="19" customWidth="1"/>
    <col min="7157" max="7157" width="14.33203125" customWidth="1"/>
    <col min="7158" max="7159" width="10.88671875" customWidth="1"/>
    <col min="7160" max="7160" width="13.6640625" customWidth="1"/>
    <col min="7161" max="7161" width="14.6640625" bestFit="1" customWidth="1"/>
    <col min="7162" max="7162" width="14.6640625" customWidth="1"/>
    <col min="7163" max="7163" width="9.33203125" bestFit="1" customWidth="1"/>
    <col min="7164" max="7164" width="9.5546875" bestFit="1" customWidth="1"/>
    <col min="7165" max="7165" width="10.6640625" customWidth="1"/>
    <col min="7166" max="7166" width="12.109375" customWidth="1"/>
    <col min="7167" max="7167" width="13.33203125" customWidth="1"/>
    <col min="7168" max="7168" width="11.88671875" customWidth="1"/>
    <col min="7169" max="7170" width="12.88671875" customWidth="1"/>
    <col min="7171" max="7171" width="12.33203125" customWidth="1"/>
    <col min="7172" max="7174" width="13" customWidth="1"/>
    <col min="7175" max="7175" width="19.6640625" customWidth="1"/>
    <col min="7408" max="7408" width="13.33203125" customWidth="1"/>
    <col min="7409" max="7409" width="59.6640625" bestFit="1" customWidth="1"/>
    <col min="7410" max="7410" width="9.6640625" customWidth="1"/>
    <col min="7411" max="7411" width="8.6640625" customWidth="1"/>
    <col min="7412" max="7412" width="19" customWidth="1"/>
    <col min="7413" max="7413" width="14.33203125" customWidth="1"/>
    <col min="7414" max="7415" width="10.88671875" customWidth="1"/>
    <col min="7416" max="7416" width="13.6640625" customWidth="1"/>
    <col min="7417" max="7417" width="14.6640625" bestFit="1" customWidth="1"/>
    <col min="7418" max="7418" width="14.6640625" customWidth="1"/>
    <col min="7419" max="7419" width="9.33203125" bestFit="1" customWidth="1"/>
    <col min="7420" max="7420" width="9.5546875" bestFit="1" customWidth="1"/>
    <col min="7421" max="7421" width="10.6640625" customWidth="1"/>
    <col min="7422" max="7422" width="12.109375" customWidth="1"/>
    <col min="7423" max="7423" width="13.33203125" customWidth="1"/>
    <col min="7424" max="7424" width="11.88671875" customWidth="1"/>
    <col min="7425" max="7426" width="12.88671875" customWidth="1"/>
    <col min="7427" max="7427" width="12.33203125" customWidth="1"/>
    <col min="7428" max="7430" width="13" customWidth="1"/>
    <col min="7431" max="7431" width="19.6640625" customWidth="1"/>
    <col min="7664" max="7664" width="13.33203125" customWidth="1"/>
    <col min="7665" max="7665" width="59.6640625" bestFit="1" customWidth="1"/>
    <col min="7666" max="7666" width="9.6640625" customWidth="1"/>
    <col min="7667" max="7667" width="8.6640625" customWidth="1"/>
    <col min="7668" max="7668" width="19" customWidth="1"/>
    <col min="7669" max="7669" width="14.33203125" customWidth="1"/>
    <col min="7670" max="7671" width="10.88671875" customWidth="1"/>
    <col min="7672" max="7672" width="13.6640625" customWidth="1"/>
    <col min="7673" max="7673" width="14.6640625" bestFit="1" customWidth="1"/>
    <col min="7674" max="7674" width="14.6640625" customWidth="1"/>
    <col min="7675" max="7675" width="9.33203125" bestFit="1" customWidth="1"/>
    <col min="7676" max="7676" width="9.5546875" bestFit="1" customWidth="1"/>
    <col min="7677" max="7677" width="10.6640625" customWidth="1"/>
    <col min="7678" max="7678" width="12.109375" customWidth="1"/>
    <col min="7679" max="7679" width="13.33203125" customWidth="1"/>
    <col min="7680" max="7680" width="11.88671875" customWidth="1"/>
    <col min="7681" max="7682" width="12.88671875" customWidth="1"/>
    <col min="7683" max="7683" width="12.33203125" customWidth="1"/>
    <col min="7684" max="7686" width="13" customWidth="1"/>
    <col min="7687" max="7687" width="19.6640625" customWidth="1"/>
    <col min="7920" max="7920" width="13.33203125" customWidth="1"/>
    <col min="7921" max="7921" width="59.6640625" bestFit="1" customWidth="1"/>
    <col min="7922" max="7922" width="9.6640625" customWidth="1"/>
    <col min="7923" max="7923" width="8.6640625" customWidth="1"/>
    <col min="7924" max="7924" width="19" customWidth="1"/>
    <col min="7925" max="7925" width="14.33203125" customWidth="1"/>
    <col min="7926" max="7927" width="10.88671875" customWidth="1"/>
    <col min="7928" max="7928" width="13.6640625" customWidth="1"/>
    <col min="7929" max="7929" width="14.6640625" bestFit="1" customWidth="1"/>
    <col min="7930" max="7930" width="14.6640625" customWidth="1"/>
    <col min="7931" max="7931" width="9.33203125" bestFit="1" customWidth="1"/>
    <col min="7932" max="7932" width="9.5546875" bestFit="1" customWidth="1"/>
    <col min="7933" max="7933" width="10.6640625" customWidth="1"/>
    <col min="7934" max="7934" width="12.109375" customWidth="1"/>
    <col min="7935" max="7935" width="13.33203125" customWidth="1"/>
    <col min="7936" max="7936" width="11.88671875" customWidth="1"/>
    <col min="7937" max="7938" width="12.88671875" customWidth="1"/>
    <col min="7939" max="7939" width="12.33203125" customWidth="1"/>
    <col min="7940" max="7942" width="13" customWidth="1"/>
    <col min="7943" max="7943" width="19.6640625" customWidth="1"/>
    <col min="8176" max="8176" width="13.33203125" customWidth="1"/>
    <col min="8177" max="8177" width="59.6640625" bestFit="1" customWidth="1"/>
    <col min="8178" max="8178" width="9.6640625" customWidth="1"/>
    <col min="8179" max="8179" width="8.6640625" customWidth="1"/>
    <col min="8180" max="8180" width="19" customWidth="1"/>
    <col min="8181" max="8181" width="14.33203125" customWidth="1"/>
    <col min="8182" max="8183" width="10.88671875" customWidth="1"/>
    <col min="8184" max="8184" width="13.6640625" customWidth="1"/>
    <col min="8185" max="8185" width="14.6640625" bestFit="1" customWidth="1"/>
    <col min="8186" max="8186" width="14.6640625" customWidth="1"/>
    <col min="8187" max="8187" width="9.33203125" bestFit="1" customWidth="1"/>
    <col min="8188" max="8188" width="9.5546875" bestFit="1" customWidth="1"/>
    <col min="8189" max="8189" width="10.6640625" customWidth="1"/>
    <col min="8190" max="8190" width="12.109375" customWidth="1"/>
    <col min="8191" max="8191" width="13.33203125" customWidth="1"/>
    <col min="8192" max="8192" width="11.88671875" customWidth="1"/>
    <col min="8193" max="8194" width="12.88671875" customWidth="1"/>
    <col min="8195" max="8195" width="12.33203125" customWidth="1"/>
    <col min="8196" max="8198" width="13" customWidth="1"/>
    <col min="8199" max="8199" width="19.6640625" customWidth="1"/>
    <col min="8432" max="8432" width="13.33203125" customWidth="1"/>
    <col min="8433" max="8433" width="59.6640625" bestFit="1" customWidth="1"/>
    <col min="8434" max="8434" width="9.6640625" customWidth="1"/>
    <col min="8435" max="8435" width="8.6640625" customWidth="1"/>
    <col min="8436" max="8436" width="19" customWidth="1"/>
    <col min="8437" max="8437" width="14.33203125" customWidth="1"/>
    <col min="8438" max="8439" width="10.88671875" customWidth="1"/>
    <col min="8440" max="8440" width="13.6640625" customWidth="1"/>
    <col min="8441" max="8441" width="14.6640625" bestFit="1" customWidth="1"/>
    <col min="8442" max="8442" width="14.6640625" customWidth="1"/>
    <col min="8443" max="8443" width="9.33203125" bestFit="1" customWidth="1"/>
    <col min="8444" max="8444" width="9.5546875" bestFit="1" customWidth="1"/>
    <col min="8445" max="8445" width="10.6640625" customWidth="1"/>
    <col min="8446" max="8446" width="12.109375" customWidth="1"/>
    <col min="8447" max="8447" width="13.33203125" customWidth="1"/>
    <col min="8448" max="8448" width="11.88671875" customWidth="1"/>
    <col min="8449" max="8450" width="12.88671875" customWidth="1"/>
    <col min="8451" max="8451" width="12.33203125" customWidth="1"/>
    <col min="8452" max="8454" width="13" customWidth="1"/>
    <col min="8455" max="8455" width="19.6640625" customWidth="1"/>
    <col min="8688" max="8688" width="13.33203125" customWidth="1"/>
    <col min="8689" max="8689" width="59.6640625" bestFit="1" customWidth="1"/>
    <col min="8690" max="8690" width="9.6640625" customWidth="1"/>
    <col min="8691" max="8691" width="8.6640625" customWidth="1"/>
    <col min="8692" max="8692" width="19" customWidth="1"/>
    <col min="8693" max="8693" width="14.33203125" customWidth="1"/>
    <col min="8694" max="8695" width="10.88671875" customWidth="1"/>
    <col min="8696" max="8696" width="13.6640625" customWidth="1"/>
    <col min="8697" max="8697" width="14.6640625" bestFit="1" customWidth="1"/>
    <col min="8698" max="8698" width="14.6640625" customWidth="1"/>
    <col min="8699" max="8699" width="9.33203125" bestFit="1" customWidth="1"/>
    <col min="8700" max="8700" width="9.5546875" bestFit="1" customWidth="1"/>
    <col min="8701" max="8701" width="10.6640625" customWidth="1"/>
    <col min="8702" max="8702" width="12.109375" customWidth="1"/>
    <col min="8703" max="8703" width="13.33203125" customWidth="1"/>
    <col min="8704" max="8704" width="11.88671875" customWidth="1"/>
    <col min="8705" max="8706" width="12.88671875" customWidth="1"/>
    <col min="8707" max="8707" width="12.33203125" customWidth="1"/>
    <col min="8708" max="8710" width="13" customWidth="1"/>
    <col min="8711" max="8711" width="19.6640625" customWidth="1"/>
    <col min="8944" max="8944" width="13.33203125" customWidth="1"/>
    <col min="8945" max="8945" width="59.6640625" bestFit="1" customWidth="1"/>
    <col min="8946" max="8946" width="9.6640625" customWidth="1"/>
    <col min="8947" max="8947" width="8.6640625" customWidth="1"/>
    <col min="8948" max="8948" width="19" customWidth="1"/>
    <col min="8949" max="8949" width="14.33203125" customWidth="1"/>
    <col min="8950" max="8951" width="10.88671875" customWidth="1"/>
    <col min="8952" max="8952" width="13.6640625" customWidth="1"/>
    <col min="8953" max="8953" width="14.6640625" bestFit="1" customWidth="1"/>
    <col min="8954" max="8954" width="14.6640625" customWidth="1"/>
    <col min="8955" max="8955" width="9.33203125" bestFit="1" customWidth="1"/>
    <col min="8956" max="8956" width="9.5546875" bestFit="1" customWidth="1"/>
    <col min="8957" max="8957" width="10.6640625" customWidth="1"/>
    <col min="8958" max="8958" width="12.109375" customWidth="1"/>
    <col min="8959" max="8959" width="13.33203125" customWidth="1"/>
    <col min="8960" max="8960" width="11.88671875" customWidth="1"/>
    <col min="8961" max="8962" width="12.88671875" customWidth="1"/>
    <col min="8963" max="8963" width="12.33203125" customWidth="1"/>
    <col min="8964" max="8966" width="13" customWidth="1"/>
    <col min="8967" max="8967" width="19.6640625" customWidth="1"/>
    <col min="9200" max="9200" width="13.33203125" customWidth="1"/>
    <col min="9201" max="9201" width="59.6640625" bestFit="1" customWidth="1"/>
    <col min="9202" max="9202" width="9.6640625" customWidth="1"/>
    <col min="9203" max="9203" width="8.6640625" customWidth="1"/>
    <col min="9204" max="9204" width="19" customWidth="1"/>
    <col min="9205" max="9205" width="14.33203125" customWidth="1"/>
    <col min="9206" max="9207" width="10.88671875" customWidth="1"/>
    <col min="9208" max="9208" width="13.6640625" customWidth="1"/>
    <col min="9209" max="9209" width="14.6640625" bestFit="1" customWidth="1"/>
    <col min="9210" max="9210" width="14.6640625" customWidth="1"/>
    <col min="9211" max="9211" width="9.33203125" bestFit="1" customWidth="1"/>
    <col min="9212" max="9212" width="9.5546875" bestFit="1" customWidth="1"/>
    <col min="9213" max="9213" width="10.6640625" customWidth="1"/>
    <col min="9214" max="9214" width="12.109375" customWidth="1"/>
    <col min="9215" max="9215" width="13.33203125" customWidth="1"/>
    <col min="9216" max="9216" width="11.88671875" customWidth="1"/>
    <col min="9217" max="9218" width="12.88671875" customWidth="1"/>
    <col min="9219" max="9219" width="12.33203125" customWidth="1"/>
    <col min="9220" max="9222" width="13" customWidth="1"/>
    <col min="9223" max="9223" width="19.6640625" customWidth="1"/>
    <col min="9456" max="9456" width="13.33203125" customWidth="1"/>
    <col min="9457" max="9457" width="59.6640625" bestFit="1" customWidth="1"/>
    <col min="9458" max="9458" width="9.6640625" customWidth="1"/>
    <col min="9459" max="9459" width="8.6640625" customWidth="1"/>
    <col min="9460" max="9460" width="19" customWidth="1"/>
    <col min="9461" max="9461" width="14.33203125" customWidth="1"/>
    <col min="9462" max="9463" width="10.88671875" customWidth="1"/>
    <col min="9464" max="9464" width="13.6640625" customWidth="1"/>
    <col min="9465" max="9465" width="14.6640625" bestFit="1" customWidth="1"/>
    <col min="9466" max="9466" width="14.6640625" customWidth="1"/>
    <col min="9467" max="9467" width="9.33203125" bestFit="1" customWidth="1"/>
    <col min="9468" max="9468" width="9.5546875" bestFit="1" customWidth="1"/>
    <col min="9469" max="9469" width="10.6640625" customWidth="1"/>
    <col min="9470" max="9470" width="12.109375" customWidth="1"/>
    <col min="9471" max="9471" width="13.33203125" customWidth="1"/>
    <col min="9472" max="9472" width="11.88671875" customWidth="1"/>
    <col min="9473" max="9474" width="12.88671875" customWidth="1"/>
    <col min="9475" max="9475" width="12.33203125" customWidth="1"/>
    <col min="9476" max="9478" width="13" customWidth="1"/>
    <col min="9479" max="9479" width="19.6640625" customWidth="1"/>
    <col min="9712" max="9712" width="13.33203125" customWidth="1"/>
    <col min="9713" max="9713" width="59.6640625" bestFit="1" customWidth="1"/>
    <col min="9714" max="9714" width="9.6640625" customWidth="1"/>
    <col min="9715" max="9715" width="8.6640625" customWidth="1"/>
    <col min="9716" max="9716" width="19" customWidth="1"/>
    <col min="9717" max="9717" width="14.33203125" customWidth="1"/>
    <col min="9718" max="9719" width="10.88671875" customWidth="1"/>
    <col min="9720" max="9720" width="13.6640625" customWidth="1"/>
    <col min="9721" max="9721" width="14.6640625" bestFit="1" customWidth="1"/>
    <col min="9722" max="9722" width="14.6640625" customWidth="1"/>
    <col min="9723" max="9723" width="9.33203125" bestFit="1" customWidth="1"/>
    <col min="9724" max="9724" width="9.5546875" bestFit="1" customWidth="1"/>
    <col min="9725" max="9725" width="10.6640625" customWidth="1"/>
    <col min="9726" max="9726" width="12.109375" customWidth="1"/>
    <col min="9727" max="9727" width="13.33203125" customWidth="1"/>
    <col min="9728" max="9728" width="11.88671875" customWidth="1"/>
    <col min="9729" max="9730" width="12.88671875" customWidth="1"/>
    <col min="9731" max="9731" width="12.33203125" customWidth="1"/>
    <col min="9732" max="9734" width="13" customWidth="1"/>
    <col min="9735" max="9735" width="19.6640625" customWidth="1"/>
    <col min="9968" max="9968" width="13.33203125" customWidth="1"/>
    <col min="9969" max="9969" width="59.6640625" bestFit="1" customWidth="1"/>
    <col min="9970" max="9970" width="9.6640625" customWidth="1"/>
    <col min="9971" max="9971" width="8.6640625" customWidth="1"/>
    <col min="9972" max="9972" width="19" customWidth="1"/>
    <col min="9973" max="9973" width="14.33203125" customWidth="1"/>
    <col min="9974" max="9975" width="10.88671875" customWidth="1"/>
    <col min="9976" max="9976" width="13.6640625" customWidth="1"/>
    <col min="9977" max="9977" width="14.6640625" bestFit="1" customWidth="1"/>
    <col min="9978" max="9978" width="14.6640625" customWidth="1"/>
    <col min="9979" max="9979" width="9.33203125" bestFit="1" customWidth="1"/>
    <col min="9980" max="9980" width="9.5546875" bestFit="1" customWidth="1"/>
    <col min="9981" max="9981" width="10.6640625" customWidth="1"/>
    <col min="9982" max="9982" width="12.109375" customWidth="1"/>
    <col min="9983" max="9983" width="13.33203125" customWidth="1"/>
    <col min="9984" max="9984" width="11.88671875" customWidth="1"/>
    <col min="9985" max="9986" width="12.88671875" customWidth="1"/>
    <col min="9987" max="9987" width="12.33203125" customWidth="1"/>
    <col min="9988" max="9990" width="13" customWidth="1"/>
    <col min="9991" max="9991" width="19.6640625" customWidth="1"/>
    <col min="10224" max="10224" width="13.33203125" customWidth="1"/>
    <col min="10225" max="10225" width="59.6640625" bestFit="1" customWidth="1"/>
    <col min="10226" max="10226" width="9.6640625" customWidth="1"/>
    <col min="10227" max="10227" width="8.6640625" customWidth="1"/>
    <col min="10228" max="10228" width="19" customWidth="1"/>
    <col min="10229" max="10229" width="14.33203125" customWidth="1"/>
    <col min="10230" max="10231" width="10.88671875" customWidth="1"/>
    <col min="10232" max="10232" width="13.6640625" customWidth="1"/>
    <col min="10233" max="10233" width="14.6640625" bestFit="1" customWidth="1"/>
    <col min="10234" max="10234" width="14.6640625" customWidth="1"/>
    <col min="10235" max="10235" width="9.33203125" bestFit="1" customWidth="1"/>
    <col min="10236" max="10236" width="9.5546875" bestFit="1" customWidth="1"/>
    <col min="10237" max="10237" width="10.6640625" customWidth="1"/>
    <col min="10238" max="10238" width="12.109375" customWidth="1"/>
    <col min="10239" max="10239" width="13.33203125" customWidth="1"/>
    <col min="10240" max="10240" width="11.88671875" customWidth="1"/>
    <col min="10241" max="10242" width="12.88671875" customWidth="1"/>
    <col min="10243" max="10243" width="12.33203125" customWidth="1"/>
    <col min="10244" max="10246" width="13" customWidth="1"/>
    <col min="10247" max="10247" width="19.6640625" customWidth="1"/>
    <col min="10480" max="10480" width="13.33203125" customWidth="1"/>
    <col min="10481" max="10481" width="59.6640625" bestFit="1" customWidth="1"/>
    <col min="10482" max="10482" width="9.6640625" customWidth="1"/>
    <col min="10483" max="10483" width="8.6640625" customWidth="1"/>
    <col min="10484" max="10484" width="19" customWidth="1"/>
    <col min="10485" max="10485" width="14.33203125" customWidth="1"/>
    <col min="10486" max="10487" width="10.88671875" customWidth="1"/>
    <col min="10488" max="10488" width="13.6640625" customWidth="1"/>
    <col min="10489" max="10489" width="14.6640625" bestFit="1" customWidth="1"/>
    <col min="10490" max="10490" width="14.6640625" customWidth="1"/>
    <col min="10491" max="10491" width="9.33203125" bestFit="1" customWidth="1"/>
    <col min="10492" max="10492" width="9.5546875" bestFit="1" customWidth="1"/>
    <col min="10493" max="10493" width="10.6640625" customWidth="1"/>
    <col min="10494" max="10494" width="12.109375" customWidth="1"/>
    <col min="10495" max="10495" width="13.33203125" customWidth="1"/>
    <col min="10496" max="10496" width="11.88671875" customWidth="1"/>
    <col min="10497" max="10498" width="12.88671875" customWidth="1"/>
    <col min="10499" max="10499" width="12.33203125" customWidth="1"/>
    <col min="10500" max="10502" width="13" customWidth="1"/>
    <col min="10503" max="10503" width="19.6640625" customWidth="1"/>
    <col min="10736" max="10736" width="13.33203125" customWidth="1"/>
    <col min="10737" max="10737" width="59.6640625" bestFit="1" customWidth="1"/>
    <col min="10738" max="10738" width="9.6640625" customWidth="1"/>
    <col min="10739" max="10739" width="8.6640625" customWidth="1"/>
    <col min="10740" max="10740" width="19" customWidth="1"/>
    <col min="10741" max="10741" width="14.33203125" customWidth="1"/>
    <col min="10742" max="10743" width="10.88671875" customWidth="1"/>
    <col min="10744" max="10744" width="13.6640625" customWidth="1"/>
    <col min="10745" max="10745" width="14.6640625" bestFit="1" customWidth="1"/>
    <col min="10746" max="10746" width="14.6640625" customWidth="1"/>
    <col min="10747" max="10747" width="9.33203125" bestFit="1" customWidth="1"/>
    <col min="10748" max="10748" width="9.5546875" bestFit="1" customWidth="1"/>
    <col min="10749" max="10749" width="10.6640625" customWidth="1"/>
    <col min="10750" max="10750" width="12.109375" customWidth="1"/>
    <col min="10751" max="10751" width="13.33203125" customWidth="1"/>
    <col min="10752" max="10752" width="11.88671875" customWidth="1"/>
    <col min="10753" max="10754" width="12.88671875" customWidth="1"/>
    <col min="10755" max="10755" width="12.33203125" customWidth="1"/>
    <col min="10756" max="10758" width="13" customWidth="1"/>
    <col min="10759" max="10759" width="19.6640625" customWidth="1"/>
    <col min="10992" max="10992" width="13.33203125" customWidth="1"/>
    <col min="10993" max="10993" width="59.6640625" bestFit="1" customWidth="1"/>
    <col min="10994" max="10994" width="9.6640625" customWidth="1"/>
    <col min="10995" max="10995" width="8.6640625" customWidth="1"/>
    <col min="10996" max="10996" width="19" customWidth="1"/>
    <col min="10997" max="10997" width="14.33203125" customWidth="1"/>
    <col min="10998" max="10999" width="10.88671875" customWidth="1"/>
    <col min="11000" max="11000" width="13.6640625" customWidth="1"/>
    <col min="11001" max="11001" width="14.6640625" bestFit="1" customWidth="1"/>
    <col min="11002" max="11002" width="14.6640625" customWidth="1"/>
    <col min="11003" max="11003" width="9.33203125" bestFit="1" customWidth="1"/>
    <col min="11004" max="11004" width="9.5546875" bestFit="1" customWidth="1"/>
    <col min="11005" max="11005" width="10.6640625" customWidth="1"/>
    <col min="11006" max="11006" width="12.109375" customWidth="1"/>
    <col min="11007" max="11007" width="13.33203125" customWidth="1"/>
    <col min="11008" max="11008" width="11.88671875" customWidth="1"/>
    <col min="11009" max="11010" width="12.88671875" customWidth="1"/>
    <col min="11011" max="11011" width="12.33203125" customWidth="1"/>
    <col min="11012" max="11014" width="13" customWidth="1"/>
    <col min="11015" max="11015" width="19.6640625" customWidth="1"/>
    <col min="11248" max="11248" width="13.33203125" customWidth="1"/>
    <col min="11249" max="11249" width="59.6640625" bestFit="1" customWidth="1"/>
    <col min="11250" max="11250" width="9.6640625" customWidth="1"/>
    <col min="11251" max="11251" width="8.6640625" customWidth="1"/>
    <col min="11252" max="11252" width="19" customWidth="1"/>
    <col min="11253" max="11253" width="14.33203125" customWidth="1"/>
    <col min="11254" max="11255" width="10.88671875" customWidth="1"/>
    <col min="11256" max="11256" width="13.6640625" customWidth="1"/>
    <col min="11257" max="11257" width="14.6640625" bestFit="1" customWidth="1"/>
    <col min="11258" max="11258" width="14.6640625" customWidth="1"/>
    <col min="11259" max="11259" width="9.33203125" bestFit="1" customWidth="1"/>
    <col min="11260" max="11260" width="9.5546875" bestFit="1" customWidth="1"/>
    <col min="11261" max="11261" width="10.6640625" customWidth="1"/>
    <col min="11262" max="11262" width="12.109375" customWidth="1"/>
    <col min="11263" max="11263" width="13.33203125" customWidth="1"/>
    <col min="11264" max="11264" width="11.88671875" customWidth="1"/>
    <col min="11265" max="11266" width="12.88671875" customWidth="1"/>
    <col min="11267" max="11267" width="12.33203125" customWidth="1"/>
    <col min="11268" max="11270" width="13" customWidth="1"/>
    <col min="11271" max="11271" width="19.6640625" customWidth="1"/>
    <col min="11504" max="11504" width="13.33203125" customWidth="1"/>
    <col min="11505" max="11505" width="59.6640625" bestFit="1" customWidth="1"/>
    <col min="11506" max="11506" width="9.6640625" customWidth="1"/>
    <col min="11507" max="11507" width="8.6640625" customWidth="1"/>
    <col min="11508" max="11508" width="19" customWidth="1"/>
    <col min="11509" max="11509" width="14.33203125" customWidth="1"/>
    <col min="11510" max="11511" width="10.88671875" customWidth="1"/>
    <col min="11512" max="11512" width="13.6640625" customWidth="1"/>
    <col min="11513" max="11513" width="14.6640625" bestFit="1" customWidth="1"/>
    <col min="11514" max="11514" width="14.6640625" customWidth="1"/>
    <col min="11515" max="11515" width="9.33203125" bestFit="1" customWidth="1"/>
    <col min="11516" max="11516" width="9.5546875" bestFit="1" customWidth="1"/>
    <col min="11517" max="11517" width="10.6640625" customWidth="1"/>
    <col min="11518" max="11518" width="12.109375" customWidth="1"/>
    <col min="11519" max="11519" width="13.33203125" customWidth="1"/>
    <col min="11520" max="11520" width="11.88671875" customWidth="1"/>
    <col min="11521" max="11522" width="12.88671875" customWidth="1"/>
    <col min="11523" max="11523" width="12.33203125" customWidth="1"/>
    <col min="11524" max="11526" width="13" customWidth="1"/>
    <col min="11527" max="11527" width="19.6640625" customWidth="1"/>
    <col min="11760" max="11760" width="13.33203125" customWidth="1"/>
    <col min="11761" max="11761" width="59.6640625" bestFit="1" customWidth="1"/>
    <col min="11762" max="11762" width="9.6640625" customWidth="1"/>
    <col min="11763" max="11763" width="8.6640625" customWidth="1"/>
    <col min="11764" max="11764" width="19" customWidth="1"/>
    <col min="11765" max="11765" width="14.33203125" customWidth="1"/>
    <col min="11766" max="11767" width="10.88671875" customWidth="1"/>
    <col min="11768" max="11768" width="13.6640625" customWidth="1"/>
    <col min="11769" max="11769" width="14.6640625" bestFit="1" customWidth="1"/>
    <col min="11770" max="11770" width="14.6640625" customWidth="1"/>
    <col min="11771" max="11771" width="9.33203125" bestFit="1" customWidth="1"/>
    <col min="11772" max="11772" width="9.5546875" bestFit="1" customWidth="1"/>
    <col min="11773" max="11773" width="10.6640625" customWidth="1"/>
    <col min="11774" max="11774" width="12.109375" customWidth="1"/>
    <col min="11775" max="11775" width="13.33203125" customWidth="1"/>
    <col min="11776" max="11776" width="11.88671875" customWidth="1"/>
    <col min="11777" max="11778" width="12.88671875" customWidth="1"/>
    <col min="11779" max="11779" width="12.33203125" customWidth="1"/>
    <col min="11780" max="11782" width="13" customWidth="1"/>
    <col min="11783" max="11783" width="19.6640625" customWidth="1"/>
    <col min="12016" max="12016" width="13.33203125" customWidth="1"/>
    <col min="12017" max="12017" width="59.6640625" bestFit="1" customWidth="1"/>
    <col min="12018" max="12018" width="9.6640625" customWidth="1"/>
    <col min="12019" max="12019" width="8.6640625" customWidth="1"/>
    <col min="12020" max="12020" width="19" customWidth="1"/>
    <col min="12021" max="12021" width="14.33203125" customWidth="1"/>
    <col min="12022" max="12023" width="10.88671875" customWidth="1"/>
    <col min="12024" max="12024" width="13.6640625" customWidth="1"/>
    <col min="12025" max="12025" width="14.6640625" bestFit="1" customWidth="1"/>
    <col min="12026" max="12026" width="14.6640625" customWidth="1"/>
    <col min="12027" max="12027" width="9.33203125" bestFit="1" customWidth="1"/>
    <col min="12028" max="12028" width="9.5546875" bestFit="1" customWidth="1"/>
    <col min="12029" max="12029" width="10.6640625" customWidth="1"/>
    <col min="12030" max="12030" width="12.109375" customWidth="1"/>
    <col min="12031" max="12031" width="13.33203125" customWidth="1"/>
    <col min="12032" max="12032" width="11.88671875" customWidth="1"/>
    <col min="12033" max="12034" width="12.88671875" customWidth="1"/>
    <col min="12035" max="12035" width="12.33203125" customWidth="1"/>
    <col min="12036" max="12038" width="13" customWidth="1"/>
    <col min="12039" max="12039" width="19.6640625" customWidth="1"/>
    <col min="12272" max="12272" width="13.33203125" customWidth="1"/>
    <col min="12273" max="12273" width="59.6640625" bestFit="1" customWidth="1"/>
    <col min="12274" max="12274" width="9.6640625" customWidth="1"/>
    <col min="12275" max="12275" width="8.6640625" customWidth="1"/>
    <col min="12276" max="12276" width="19" customWidth="1"/>
    <col min="12277" max="12277" width="14.33203125" customWidth="1"/>
    <col min="12278" max="12279" width="10.88671875" customWidth="1"/>
    <col min="12280" max="12280" width="13.6640625" customWidth="1"/>
    <col min="12281" max="12281" width="14.6640625" bestFit="1" customWidth="1"/>
    <col min="12282" max="12282" width="14.6640625" customWidth="1"/>
    <col min="12283" max="12283" width="9.33203125" bestFit="1" customWidth="1"/>
    <col min="12284" max="12284" width="9.5546875" bestFit="1" customWidth="1"/>
    <col min="12285" max="12285" width="10.6640625" customWidth="1"/>
    <col min="12286" max="12286" width="12.109375" customWidth="1"/>
    <col min="12287" max="12287" width="13.33203125" customWidth="1"/>
    <col min="12288" max="12288" width="11.88671875" customWidth="1"/>
    <col min="12289" max="12290" width="12.88671875" customWidth="1"/>
    <col min="12291" max="12291" width="12.33203125" customWidth="1"/>
    <col min="12292" max="12294" width="13" customWidth="1"/>
    <col min="12295" max="12295" width="19.6640625" customWidth="1"/>
    <col min="12528" max="12528" width="13.33203125" customWidth="1"/>
    <col min="12529" max="12529" width="59.6640625" bestFit="1" customWidth="1"/>
    <col min="12530" max="12530" width="9.6640625" customWidth="1"/>
    <col min="12531" max="12531" width="8.6640625" customWidth="1"/>
    <col min="12532" max="12532" width="19" customWidth="1"/>
    <col min="12533" max="12533" width="14.33203125" customWidth="1"/>
    <col min="12534" max="12535" width="10.88671875" customWidth="1"/>
    <col min="12536" max="12536" width="13.6640625" customWidth="1"/>
    <col min="12537" max="12537" width="14.6640625" bestFit="1" customWidth="1"/>
    <col min="12538" max="12538" width="14.6640625" customWidth="1"/>
    <col min="12539" max="12539" width="9.33203125" bestFit="1" customWidth="1"/>
    <col min="12540" max="12540" width="9.5546875" bestFit="1" customWidth="1"/>
    <col min="12541" max="12541" width="10.6640625" customWidth="1"/>
    <col min="12542" max="12542" width="12.109375" customWidth="1"/>
    <col min="12543" max="12543" width="13.33203125" customWidth="1"/>
    <col min="12544" max="12544" width="11.88671875" customWidth="1"/>
    <col min="12545" max="12546" width="12.88671875" customWidth="1"/>
    <col min="12547" max="12547" width="12.33203125" customWidth="1"/>
    <col min="12548" max="12550" width="13" customWidth="1"/>
    <col min="12551" max="12551" width="19.6640625" customWidth="1"/>
    <col min="12784" max="12784" width="13.33203125" customWidth="1"/>
    <col min="12785" max="12785" width="59.6640625" bestFit="1" customWidth="1"/>
    <col min="12786" max="12786" width="9.6640625" customWidth="1"/>
    <col min="12787" max="12787" width="8.6640625" customWidth="1"/>
    <col min="12788" max="12788" width="19" customWidth="1"/>
    <col min="12789" max="12789" width="14.33203125" customWidth="1"/>
    <col min="12790" max="12791" width="10.88671875" customWidth="1"/>
    <col min="12792" max="12792" width="13.6640625" customWidth="1"/>
    <col min="12793" max="12793" width="14.6640625" bestFit="1" customWidth="1"/>
    <col min="12794" max="12794" width="14.6640625" customWidth="1"/>
    <col min="12795" max="12795" width="9.33203125" bestFit="1" customWidth="1"/>
    <col min="12796" max="12796" width="9.5546875" bestFit="1" customWidth="1"/>
    <col min="12797" max="12797" width="10.6640625" customWidth="1"/>
    <col min="12798" max="12798" width="12.109375" customWidth="1"/>
    <col min="12799" max="12799" width="13.33203125" customWidth="1"/>
    <col min="12800" max="12800" width="11.88671875" customWidth="1"/>
    <col min="12801" max="12802" width="12.88671875" customWidth="1"/>
    <col min="12803" max="12803" width="12.33203125" customWidth="1"/>
    <col min="12804" max="12806" width="13" customWidth="1"/>
    <col min="12807" max="12807" width="19.6640625" customWidth="1"/>
    <col min="13040" max="13040" width="13.33203125" customWidth="1"/>
    <col min="13041" max="13041" width="59.6640625" bestFit="1" customWidth="1"/>
    <col min="13042" max="13042" width="9.6640625" customWidth="1"/>
    <col min="13043" max="13043" width="8.6640625" customWidth="1"/>
    <col min="13044" max="13044" width="19" customWidth="1"/>
    <col min="13045" max="13045" width="14.33203125" customWidth="1"/>
    <col min="13046" max="13047" width="10.88671875" customWidth="1"/>
    <col min="13048" max="13048" width="13.6640625" customWidth="1"/>
    <col min="13049" max="13049" width="14.6640625" bestFit="1" customWidth="1"/>
    <col min="13050" max="13050" width="14.6640625" customWidth="1"/>
    <col min="13051" max="13051" width="9.33203125" bestFit="1" customWidth="1"/>
    <col min="13052" max="13052" width="9.5546875" bestFit="1" customWidth="1"/>
    <col min="13053" max="13053" width="10.6640625" customWidth="1"/>
    <col min="13054" max="13054" width="12.109375" customWidth="1"/>
    <col min="13055" max="13055" width="13.33203125" customWidth="1"/>
    <col min="13056" max="13056" width="11.88671875" customWidth="1"/>
    <col min="13057" max="13058" width="12.88671875" customWidth="1"/>
    <col min="13059" max="13059" width="12.33203125" customWidth="1"/>
    <col min="13060" max="13062" width="13" customWidth="1"/>
    <col min="13063" max="13063" width="19.6640625" customWidth="1"/>
    <col min="13296" max="13296" width="13.33203125" customWidth="1"/>
    <col min="13297" max="13297" width="59.6640625" bestFit="1" customWidth="1"/>
    <col min="13298" max="13298" width="9.6640625" customWidth="1"/>
    <col min="13299" max="13299" width="8.6640625" customWidth="1"/>
    <col min="13300" max="13300" width="19" customWidth="1"/>
    <col min="13301" max="13301" width="14.33203125" customWidth="1"/>
    <col min="13302" max="13303" width="10.88671875" customWidth="1"/>
    <col min="13304" max="13304" width="13.6640625" customWidth="1"/>
    <col min="13305" max="13305" width="14.6640625" bestFit="1" customWidth="1"/>
    <col min="13306" max="13306" width="14.6640625" customWidth="1"/>
    <col min="13307" max="13307" width="9.33203125" bestFit="1" customWidth="1"/>
    <col min="13308" max="13308" width="9.5546875" bestFit="1" customWidth="1"/>
    <col min="13309" max="13309" width="10.6640625" customWidth="1"/>
    <col min="13310" max="13310" width="12.109375" customWidth="1"/>
    <col min="13311" max="13311" width="13.33203125" customWidth="1"/>
    <col min="13312" max="13312" width="11.88671875" customWidth="1"/>
    <col min="13313" max="13314" width="12.88671875" customWidth="1"/>
    <col min="13315" max="13315" width="12.33203125" customWidth="1"/>
    <col min="13316" max="13318" width="13" customWidth="1"/>
    <col min="13319" max="13319" width="19.6640625" customWidth="1"/>
    <col min="13552" max="13552" width="13.33203125" customWidth="1"/>
    <col min="13553" max="13553" width="59.6640625" bestFit="1" customWidth="1"/>
    <col min="13554" max="13554" width="9.6640625" customWidth="1"/>
    <col min="13555" max="13555" width="8.6640625" customWidth="1"/>
    <col min="13556" max="13556" width="19" customWidth="1"/>
    <col min="13557" max="13557" width="14.33203125" customWidth="1"/>
    <col min="13558" max="13559" width="10.88671875" customWidth="1"/>
    <col min="13560" max="13560" width="13.6640625" customWidth="1"/>
    <col min="13561" max="13561" width="14.6640625" bestFit="1" customWidth="1"/>
    <col min="13562" max="13562" width="14.6640625" customWidth="1"/>
    <col min="13563" max="13563" width="9.33203125" bestFit="1" customWidth="1"/>
    <col min="13564" max="13564" width="9.5546875" bestFit="1" customWidth="1"/>
    <col min="13565" max="13565" width="10.6640625" customWidth="1"/>
    <col min="13566" max="13566" width="12.109375" customWidth="1"/>
    <col min="13567" max="13567" width="13.33203125" customWidth="1"/>
    <col min="13568" max="13568" width="11.88671875" customWidth="1"/>
    <col min="13569" max="13570" width="12.88671875" customWidth="1"/>
    <col min="13571" max="13571" width="12.33203125" customWidth="1"/>
    <col min="13572" max="13574" width="13" customWidth="1"/>
    <col min="13575" max="13575" width="19.6640625" customWidth="1"/>
    <col min="13808" max="13808" width="13.33203125" customWidth="1"/>
    <col min="13809" max="13809" width="59.6640625" bestFit="1" customWidth="1"/>
    <col min="13810" max="13810" width="9.6640625" customWidth="1"/>
    <col min="13811" max="13811" width="8.6640625" customWidth="1"/>
    <col min="13812" max="13812" width="19" customWidth="1"/>
    <col min="13813" max="13813" width="14.33203125" customWidth="1"/>
    <col min="13814" max="13815" width="10.88671875" customWidth="1"/>
    <col min="13816" max="13816" width="13.6640625" customWidth="1"/>
    <col min="13817" max="13817" width="14.6640625" bestFit="1" customWidth="1"/>
    <col min="13818" max="13818" width="14.6640625" customWidth="1"/>
    <col min="13819" max="13819" width="9.33203125" bestFit="1" customWidth="1"/>
    <col min="13820" max="13820" width="9.5546875" bestFit="1" customWidth="1"/>
    <col min="13821" max="13821" width="10.6640625" customWidth="1"/>
    <col min="13822" max="13822" width="12.109375" customWidth="1"/>
    <col min="13823" max="13823" width="13.33203125" customWidth="1"/>
    <col min="13824" max="13824" width="11.88671875" customWidth="1"/>
    <col min="13825" max="13826" width="12.88671875" customWidth="1"/>
    <col min="13827" max="13827" width="12.33203125" customWidth="1"/>
    <col min="13828" max="13830" width="13" customWidth="1"/>
    <col min="13831" max="13831" width="19.6640625" customWidth="1"/>
    <col min="14064" max="14064" width="13.33203125" customWidth="1"/>
    <col min="14065" max="14065" width="59.6640625" bestFit="1" customWidth="1"/>
    <col min="14066" max="14066" width="9.6640625" customWidth="1"/>
    <col min="14067" max="14067" width="8.6640625" customWidth="1"/>
    <col min="14068" max="14068" width="19" customWidth="1"/>
    <col min="14069" max="14069" width="14.33203125" customWidth="1"/>
    <col min="14070" max="14071" width="10.88671875" customWidth="1"/>
    <col min="14072" max="14072" width="13.6640625" customWidth="1"/>
    <col min="14073" max="14073" width="14.6640625" bestFit="1" customWidth="1"/>
    <col min="14074" max="14074" width="14.6640625" customWidth="1"/>
    <col min="14075" max="14075" width="9.33203125" bestFit="1" customWidth="1"/>
    <col min="14076" max="14076" width="9.5546875" bestFit="1" customWidth="1"/>
    <col min="14077" max="14077" width="10.6640625" customWidth="1"/>
    <col min="14078" max="14078" width="12.109375" customWidth="1"/>
    <col min="14079" max="14079" width="13.33203125" customWidth="1"/>
    <col min="14080" max="14080" width="11.88671875" customWidth="1"/>
    <col min="14081" max="14082" width="12.88671875" customWidth="1"/>
    <col min="14083" max="14083" width="12.33203125" customWidth="1"/>
    <col min="14084" max="14086" width="13" customWidth="1"/>
    <col min="14087" max="14087" width="19.6640625" customWidth="1"/>
    <col min="14320" max="14320" width="13.33203125" customWidth="1"/>
    <col min="14321" max="14321" width="59.6640625" bestFit="1" customWidth="1"/>
    <col min="14322" max="14322" width="9.6640625" customWidth="1"/>
    <col min="14323" max="14323" width="8.6640625" customWidth="1"/>
    <col min="14324" max="14324" width="19" customWidth="1"/>
    <col min="14325" max="14325" width="14.33203125" customWidth="1"/>
    <col min="14326" max="14327" width="10.88671875" customWidth="1"/>
    <col min="14328" max="14328" width="13.6640625" customWidth="1"/>
    <col min="14329" max="14329" width="14.6640625" bestFit="1" customWidth="1"/>
    <col min="14330" max="14330" width="14.6640625" customWidth="1"/>
    <col min="14331" max="14331" width="9.33203125" bestFit="1" customWidth="1"/>
    <col min="14332" max="14332" width="9.5546875" bestFit="1" customWidth="1"/>
    <col min="14333" max="14333" width="10.6640625" customWidth="1"/>
    <col min="14334" max="14334" width="12.109375" customWidth="1"/>
    <col min="14335" max="14335" width="13.33203125" customWidth="1"/>
    <col min="14336" max="14336" width="11.88671875" customWidth="1"/>
    <col min="14337" max="14338" width="12.88671875" customWidth="1"/>
    <col min="14339" max="14339" width="12.33203125" customWidth="1"/>
    <col min="14340" max="14342" width="13" customWidth="1"/>
    <col min="14343" max="14343" width="19.6640625" customWidth="1"/>
    <col min="14576" max="14576" width="13.33203125" customWidth="1"/>
    <col min="14577" max="14577" width="59.6640625" bestFit="1" customWidth="1"/>
    <col min="14578" max="14578" width="9.6640625" customWidth="1"/>
    <col min="14579" max="14579" width="8.6640625" customWidth="1"/>
    <col min="14580" max="14580" width="19" customWidth="1"/>
    <col min="14581" max="14581" width="14.33203125" customWidth="1"/>
    <col min="14582" max="14583" width="10.88671875" customWidth="1"/>
    <col min="14584" max="14584" width="13.6640625" customWidth="1"/>
    <col min="14585" max="14585" width="14.6640625" bestFit="1" customWidth="1"/>
    <col min="14586" max="14586" width="14.6640625" customWidth="1"/>
    <col min="14587" max="14587" width="9.33203125" bestFit="1" customWidth="1"/>
    <col min="14588" max="14588" width="9.5546875" bestFit="1" customWidth="1"/>
    <col min="14589" max="14589" width="10.6640625" customWidth="1"/>
    <col min="14590" max="14590" width="12.109375" customWidth="1"/>
    <col min="14591" max="14591" width="13.33203125" customWidth="1"/>
    <col min="14592" max="14592" width="11.88671875" customWidth="1"/>
    <col min="14593" max="14594" width="12.88671875" customWidth="1"/>
    <col min="14595" max="14595" width="12.33203125" customWidth="1"/>
    <col min="14596" max="14598" width="13" customWidth="1"/>
    <col min="14599" max="14599" width="19.6640625" customWidth="1"/>
    <col min="14832" max="14832" width="13.33203125" customWidth="1"/>
    <col min="14833" max="14833" width="59.6640625" bestFit="1" customWidth="1"/>
    <col min="14834" max="14834" width="9.6640625" customWidth="1"/>
    <col min="14835" max="14835" width="8.6640625" customWidth="1"/>
    <col min="14836" max="14836" width="19" customWidth="1"/>
    <col min="14837" max="14837" width="14.33203125" customWidth="1"/>
    <col min="14838" max="14839" width="10.88671875" customWidth="1"/>
    <col min="14840" max="14840" width="13.6640625" customWidth="1"/>
    <col min="14841" max="14841" width="14.6640625" bestFit="1" customWidth="1"/>
    <col min="14842" max="14842" width="14.6640625" customWidth="1"/>
    <col min="14843" max="14843" width="9.33203125" bestFit="1" customWidth="1"/>
    <col min="14844" max="14844" width="9.5546875" bestFit="1" customWidth="1"/>
    <col min="14845" max="14845" width="10.6640625" customWidth="1"/>
    <col min="14846" max="14846" width="12.109375" customWidth="1"/>
    <col min="14847" max="14847" width="13.33203125" customWidth="1"/>
    <col min="14848" max="14848" width="11.88671875" customWidth="1"/>
    <col min="14849" max="14850" width="12.88671875" customWidth="1"/>
    <col min="14851" max="14851" width="12.33203125" customWidth="1"/>
    <col min="14852" max="14854" width="13" customWidth="1"/>
    <col min="14855" max="14855" width="19.6640625" customWidth="1"/>
    <col min="15088" max="15088" width="13.33203125" customWidth="1"/>
    <col min="15089" max="15089" width="59.6640625" bestFit="1" customWidth="1"/>
    <col min="15090" max="15090" width="9.6640625" customWidth="1"/>
    <col min="15091" max="15091" width="8.6640625" customWidth="1"/>
    <col min="15092" max="15092" width="19" customWidth="1"/>
    <col min="15093" max="15093" width="14.33203125" customWidth="1"/>
    <col min="15094" max="15095" width="10.88671875" customWidth="1"/>
    <col min="15096" max="15096" width="13.6640625" customWidth="1"/>
    <col min="15097" max="15097" width="14.6640625" bestFit="1" customWidth="1"/>
    <col min="15098" max="15098" width="14.6640625" customWidth="1"/>
    <col min="15099" max="15099" width="9.33203125" bestFit="1" customWidth="1"/>
    <col min="15100" max="15100" width="9.5546875" bestFit="1" customWidth="1"/>
    <col min="15101" max="15101" width="10.6640625" customWidth="1"/>
    <col min="15102" max="15102" width="12.109375" customWidth="1"/>
    <col min="15103" max="15103" width="13.33203125" customWidth="1"/>
    <col min="15104" max="15104" width="11.88671875" customWidth="1"/>
    <col min="15105" max="15106" width="12.88671875" customWidth="1"/>
    <col min="15107" max="15107" width="12.33203125" customWidth="1"/>
    <col min="15108" max="15110" width="13" customWidth="1"/>
    <col min="15111" max="15111" width="19.6640625" customWidth="1"/>
    <col min="15344" max="15344" width="13.33203125" customWidth="1"/>
    <col min="15345" max="15345" width="59.6640625" bestFit="1" customWidth="1"/>
    <col min="15346" max="15346" width="9.6640625" customWidth="1"/>
    <col min="15347" max="15347" width="8.6640625" customWidth="1"/>
    <col min="15348" max="15348" width="19" customWidth="1"/>
    <col min="15349" max="15349" width="14.33203125" customWidth="1"/>
    <col min="15350" max="15351" width="10.88671875" customWidth="1"/>
    <col min="15352" max="15352" width="13.6640625" customWidth="1"/>
    <col min="15353" max="15353" width="14.6640625" bestFit="1" customWidth="1"/>
    <col min="15354" max="15354" width="14.6640625" customWidth="1"/>
    <col min="15355" max="15355" width="9.33203125" bestFit="1" customWidth="1"/>
    <col min="15356" max="15356" width="9.5546875" bestFit="1" customWidth="1"/>
    <col min="15357" max="15357" width="10.6640625" customWidth="1"/>
    <col min="15358" max="15358" width="12.109375" customWidth="1"/>
    <col min="15359" max="15359" width="13.33203125" customWidth="1"/>
    <col min="15360" max="15360" width="11.88671875" customWidth="1"/>
    <col min="15361" max="15362" width="12.88671875" customWidth="1"/>
    <col min="15363" max="15363" width="12.33203125" customWidth="1"/>
    <col min="15364" max="15366" width="13" customWidth="1"/>
    <col min="15367" max="15367" width="19.6640625" customWidth="1"/>
    <col min="15600" max="15600" width="13.33203125" customWidth="1"/>
    <col min="15601" max="15601" width="59.6640625" bestFit="1" customWidth="1"/>
    <col min="15602" max="15602" width="9.6640625" customWidth="1"/>
    <col min="15603" max="15603" width="8.6640625" customWidth="1"/>
    <col min="15604" max="15604" width="19" customWidth="1"/>
    <col min="15605" max="15605" width="14.33203125" customWidth="1"/>
    <col min="15606" max="15607" width="10.88671875" customWidth="1"/>
    <col min="15608" max="15608" width="13.6640625" customWidth="1"/>
    <col min="15609" max="15609" width="14.6640625" bestFit="1" customWidth="1"/>
    <col min="15610" max="15610" width="14.6640625" customWidth="1"/>
    <col min="15611" max="15611" width="9.33203125" bestFit="1" customWidth="1"/>
    <col min="15612" max="15612" width="9.5546875" bestFit="1" customWidth="1"/>
    <col min="15613" max="15613" width="10.6640625" customWidth="1"/>
    <col min="15614" max="15614" width="12.109375" customWidth="1"/>
    <col min="15615" max="15615" width="13.33203125" customWidth="1"/>
    <col min="15616" max="15616" width="11.88671875" customWidth="1"/>
    <col min="15617" max="15618" width="12.88671875" customWidth="1"/>
    <col min="15619" max="15619" width="12.33203125" customWidth="1"/>
    <col min="15620" max="15622" width="13" customWidth="1"/>
    <col min="15623" max="15623" width="19.6640625" customWidth="1"/>
    <col min="15856" max="15856" width="13.33203125" customWidth="1"/>
    <col min="15857" max="15857" width="59.6640625" bestFit="1" customWidth="1"/>
    <col min="15858" max="15858" width="9.6640625" customWidth="1"/>
    <col min="15859" max="15859" width="8.6640625" customWidth="1"/>
    <col min="15860" max="15860" width="19" customWidth="1"/>
    <col min="15861" max="15861" width="14.33203125" customWidth="1"/>
    <col min="15862" max="15863" width="10.88671875" customWidth="1"/>
    <col min="15864" max="15864" width="13.6640625" customWidth="1"/>
    <col min="15865" max="15865" width="14.6640625" bestFit="1" customWidth="1"/>
    <col min="15866" max="15866" width="14.6640625" customWidth="1"/>
    <col min="15867" max="15867" width="9.33203125" bestFit="1" customWidth="1"/>
    <col min="15868" max="15868" width="9.5546875" bestFit="1" customWidth="1"/>
    <col min="15869" max="15869" width="10.6640625" customWidth="1"/>
    <col min="15870" max="15870" width="12.109375" customWidth="1"/>
    <col min="15871" max="15871" width="13.33203125" customWidth="1"/>
    <col min="15872" max="15872" width="11.88671875" customWidth="1"/>
    <col min="15873" max="15874" width="12.88671875" customWidth="1"/>
    <col min="15875" max="15875" width="12.33203125" customWidth="1"/>
    <col min="15876" max="15878" width="13" customWidth="1"/>
    <col min="15879" max="15879" width="19.6640625" customWidth="1"/>
    <col min="16112" max="16112" width="13.33203125" customWidth="1"/>
    <col min="16113" max="16113" width="59.6640625" bestFit="1" customWidth="1"/>
    <col min="16114" max="16114" width="9.6640625" customWidth="1"/>
    <col min="16115" max="16115" width="8.6640625" customWidth="1"/>
    <col min="16116" max="16116" width="19" customWidth="1"/>
    <col min="16117" max="16117" width="14.33203125" customWidth="1"/>
    <col min="16118" max="16119" width="10.88671875" customWidth="1"/>
    <col min="16120" max="16120" width="13.6640625" customWidth="1"/>
    <col min="16121" max="16121" width="14.6640625" bestFit="1" customWidth="1"/>
    <col min="16122" max="16122" width="14.6640625" customWidth="1"/>
    <col min="16123" max="16123" width="9.33203125" bestFit="1" customWidth="1"/>
    <col min="16124" max="16124" width="9.5546875" bestFit="1" customWidth="1"/>
    <col min="16125" max="16125" width="10.6640625" customWidth="1"/>
    <col min="16126" max="16126" width="12.109375" customWidth="1"/>
    <col min="16127" max="16127" width="13.33203125" customWidth="1"/>
    <col min="16128" max="16128" width="11.88671875" customWidth="1"/>
    <col min="16129" max="16130" width="12.88671875" customWidth="1"/>
    <col min="16131" max="16131" width="12.33203125" customWidth="1"/>
    <col min="16132" max="16134" width="13" customWidth="1"/>
    <col min="16135" max="16135" width="19.6640625" customWidth="1"/>
  </cols>
  <sheetData>
    <row r="1" spans="1:9" ht="17.399999999999999" customHeight="1" x14ac:dyDescent="0.25">
      <c r="A1" s="506" t="s">
        <v>529</v>
      </c>
      <c r="B1" s="506"/>
      <c r="C1" s="506"/>
      <c r="D1" s="506"/>
      <c r="E1" s="506"/>
      <c r="F1" s="377"/>
      <c r="G1" s="499" t="s">
        <v>570</v>
      </c>
    </row>
    <row r="2" spans="1:9" ht="13.95" customHeight="1" x14ac:dyDescent="0.25">
      <c r="A2" s="501" t="s">
        <v>571</v>
      </c>
      <c r="B2" s="501"/>
      <c r="C2" s="501"/>
      <c r="D2" s="502"/>
      <c r="E2" s="150" t="s">
        <v>530</v>
      </c>
      <c r="F2" s="151">
        <v>45709</v>
      </c>
      <c r="G2" s="499"/>
      <c r="H2" s="199"/>
      <c r="I2" s="199"/>
    </row>
    <row r="3" spans="1:9" s="216" customFormat="1" ht="13.95" customHeight="1" x14ac:dyDescent="0.3">
      <c r="A3" s="503" t="s">
        <v>531</v>
      </c>
      <c r="B3" s="503"/>
      <c r="C3" s="503"/>
      <c r="D3" s="504"/>
      <c r="E3" s="200" t="s">
        <v>572</v>
      </c>
      <c r="F3" s="152" t="s">
        <v>573</v>
      </c>
      <c r="G3" s="499"/>
      <c r="H3" s="201"/>
      <c r="I3" s="201"/>
    </row>
    <row r="4" spans="1:9" ht="15.6" x14ac:dyDescent="0.25">
      <c r="A4" s="505"/>
      <c r="B4" s="505"/>
      <c r="C4" s="505"/>
      <c r="D4" s="505"/>
      <c r="E4" s="154" t="s">
        <v>532</v>
      </c>
      <c r="F4" s="152"/>
      <c r="G4" s="499"/>
      <c r="H4" s="497"/>
      <c r="I4" s="498"/>
    </row>
    <row r="5" spans="1:9" ht="26.4" x14ac:dyDescent="0.25">
      <c r="A5" s="202" t="s">
        <v>533</v>
      </c>
      <c r="B5" s="202" t="s">
        <v>534</v>
      </c>
      <c r="C5" s="155" t="s">
        <v>535</v>
      </c>
      <c r="D5" s="155" t="s">
        <v>21</v>
      </c>
      <c r="E5" s="156" t="s">
        <v>594</v>
      </c>
      <c r="F5" s="155" t="s">
        <v>536</v>
      </c>
      <c r="G5" s="500"/>
      <c r="H5" s="155" t="s">
        <v>574</v>
      </c>
      <c r="I5" s="155" t="s">
        <v>575</v>
      </c>
    </row>
    <row r="6" spans="1:9" ht="13.2" customHeight="1" x14ac:dyDescent="0.25">
      <c r="A6" s="373" t="s">
        <v>576</v>
      </c>
      <c r="B6" s="375" t="s">
        <v>595</v>
      </c>
      <c r="C6" s="373">
        <v>69.781999999999996</v>
      </c>
      <c r="D6" s="371" t="s">
        <v>538</v>
      </c>
      <c r="E6" s="157">
        <v>417.82924375000005</v>
      </c>
      <c r="F6" s="372">
        <v>29156.960287362501</v>
      </c>
      <c r="G6" s="203">
        <v>69.781999999999996</v>
      </c>
      <c r="H6" s="507" t="s">
        <v>577</v>
      </c>
      <c r="I6" s="508">
        <v>202657.67577381048</v>
      </c>
    </row>
    <row r="7" spans="1:9" ht="13.2" customHeight="1" x14ac:dyDescent="0.25">
      <c r="A7" s="373" t="s">
        <v>578</v>
      </c>
      <c r="B7" s="375" t="s">
        <v>596</v>
      </c>
      <c r="C7" s="373">
        <v>69.781999999999996</v>
      </c>
      <c r="D7" s="371" t="s">
        <v>538</v>
      </c>
      <c r="E7" s="157">
        <v>1159.1037890625</v>
      </c>
      <c r="F7" s="372">
        <v>80884.580608359378</v>
      </c>
      <c r="G7" s="203">
        <v>69.781999999999996</v>
      </c>
      <c r="H7" s="507"/>
      <c r="I7" s="514"/>
    </row>
    <row r="8" spans="1:9" ht="13.2" customHeight="1" x14ac:dyDescent="0.25">
      <c r="A8" s="373" t="s">
        <v>579</v>
      </c>
      <c r="B8" s="375" t="s">
        <v>597</v>
      </c>
      <c r="C8" s="373">
        <v>69.781999999999996</v>
      </c>
      <c r="D8" s="371" t="s">
        <v>538</v>
      </c>
      <c r="E8" s="157">
        <v>894.04497656249998</v>
      </c>
      <c r="F8" s="372">
        <v>62388.246554484373</v>
      </c>
      <c r="G8" s="203">
        <v>69.781999999999996</v>
      </c>
      <c r="H8" s="507"/>
      <c r="I8" s="514"/>
    </row>
    <row r="9" spans="1:9" ht="13.2" customHeight="1" x14ac:dyDescent="0.25">
      <c r="A9" s="373" t="s">
        <v>580</v>
      </c>
      <c r="B9" s="375" t="s">
        <v>598</v>
      </c>
      <c r="C9" s="373">
        <v>28.94</v>
      </c>
      <c r="D9" s="371" t="s">
        <v>539</v>
      </c>
      <c r="E9" s="157">
        <v>164.55468437500002</v>
      </c>
      <c r="F9" s="372">
        <v>4762.2125658125005</v>
      </c>
      <c r="G9" s="203">
        <v>28.94</v>
      </c>
      <c r="H9" s="507"/>
      <c r="I9" s="514"/>
    </row>
    <row r="10" spans="1:9" ht="50.25" customHeight="1" x14ac:dyDescent="0.25">
      <c r="A10" s="373" t="s">
        <v>581</v>
      </c>
      <c r="B10" s="376" t="s">
        <v>599</v>
      </c>
      <c r="C10" s="373">
        <v>69.781999999999996</v>
      </c>
      <c r="D10" s="371" t="s">
        <v>538</v>
      </c>
      <c r="E10" s="157">
        <v>364.93187007812497</v>
      </c>
      <c r="F10" s="372">
        <v>25465.675757791716</v>
      </c>
      <c r="G10" s="203">
        <v>69.781999999999996</v>
      </c>
      <c r="H10" s="507"/>
      <c r="I10" s="509"/>
    </row>
    <row r="11" spans="1:9" ht="13.2" customHeight="1" x14ac:dyDescent="0.25">
      <c r="A11" s="373" t="s">
        <v>540</v>
      </c>
      <c r="B11" s="375" t="s">
        <v>600</v>
      </c>
      <c r="C11" s="373">
        <v>15.84</v>
      </c>
      <c r="D11" s="371" t="s">
        <v>538</v>
      </c>
      <c r="E11" s="157">
        <v>265.3540625</v>
      </c>
      <c r="F11" s="372">
        <v>4203.2083499999999</v>
      </c>
      <c r="G11" s="204">
        <v>15.84</v>
      </c>
      <c r="H11" s="507" t="s">
        <v>582</v>
      </c>
      <c r="I11" s="508">
        <v>76947.829083556266</v>
      </c>
    </row>
    <row r="12" spans="1:9" ht="13.2" customHeight="1" x14ac:dyDescent="0.25">
      <c r="A12" s="373" t="s">
        <v>583</v>
      </c>
      <c r="B12" s="375" t="s">
        <v>601</v>
      </c>
      <c r="C12" s="373">
        <v>177.09600000000006</v>
      </c>
      <c r="D12" s="371" t="s">
        <v>538</v>
      </c>
      <c r="E12" s="157">
        <v>309.45738281249999</v>
      </c>
      <c r="F12" s="372">
        <v>54803.664666562516</v>
      </c>
      <c r="G12" s="204">
        <v>177.09600000000006</v>
      </c>
      <c r="H12" s="507"/>
      <c r="I12" s="514"/>
    </row>
    <row r="13" spans="1:9" ht="13.95" customHeight="1" x14ac:dyDescent="0.25">
      <c r="A13" s="373" t="s">
        <v>584</v>
      </c>
      <c r="B13" s="375" t="s">
        <v>602</v>
      </c>
      <c r="C13" s="373">
        <v>123.57100000000003</v>
      </c>
      <c r="D13" s="371" t="s">
        <v>537</v>
      </c>
      <c r="E13" s="157">
        <v>145.18743125</v>
      </c>
      <c r="F13" s="372">
        <v>17940.956066993753</v>
      </c>
      <c r="G13" s="204">
        <v>123.57100000000003</v>
      </c>
      <c r="H13" s="507"/>
      <c r="I13" s="509"/>
    </row>
    <row r="14" spans="1:9" x14ac:dyDescent="0.25">
      <c r="A14" s="373" t="s">
        <v>585</v>
      </c>
      <c r="B14" s="375" t="s">
        <v>603</v>
      </c>
      <c r="C14" s="373">
        <v>68.34</v>
      </c>
      <c r="D14" s="371" t="s">
        <v>539</v>
      </c>
      <c r="E14" s="157">
        <v>292.47198605468753</v>
      </c>
      <c r="F14" s="372">
        <v>19987.535526977346</v>
      </c>
      <c r="G14" s="204">
        <v>68.34</v>
      </c>
      <c r="H14" s="205" t="s">
        <v>586</v>
      </c>
      <c r="I14" s="206">
        <v>19987.535526977346</v>
      </c>
    </row>
    <row r="15" spans="1:9" ht="13.2" customHeight="1" x14ac:dyDescent="0.25">
      <c r="A15" s="373" t="s">
        <v>587</v>
      </c>
      <c r="B15" s="375" t="s">
        <v>590</v>
      </c>
      <c r="C15" s="373">
        <v>3.6659999999999999</v>
      </c>
      <c r="D15" s="371" t="s">
        <v>538</v>
      </c>
      <c r="E15" s="157">
        <v>267.94046874999998</v>
      </c>
      <c r="F15" s="372">
        <v>982.26975843749995</v>
      </c>
      <c r="G15" s="204">
        <v>3.6659999999999999</v>
      </c>
      <c r="H15" s="507" t="s">
        <v>588</v>
      </c>
      <c r="I15" s="508">
        <v>13921.415228404998</v>
      </c>
    </row>
    <row r="16" spans="1:9" ht="13.95" customHeight="1" x14ac:dyDescent="0.25">
      <c r="A16" s="373" t="s">
        <v>589</v>
      </c>
      <c r="B16" s="375" t="s">
        <v>592</v>
      </c>
      <c r="C16" s="373">
        <v>3.266</v>
      </c>
      <c r="D16" s="371" t="s">
        <v>537</v>
      </c>
      <c r="E16" s="157">
        <v>3961.771423749999</v>
      </c>
      <c r="F16" s="372">
        <v>12939.145469967498</v>
      </c>
      <c r="G16" s="204">
        <v>3.266</v>
      </c>
      <c r="H16" s="507"/>
      <c r="I16" s="509"/>
    </row>
    <row r="17" spans="1:9" ht="13.2" customHeight="1" x14ac:dyDescent="0.25">
      <c r="A17" s="373" t="s">
        <v>587</v>
      </c>
      <c r="B17" s="375" t="s">
        <v>590</v>
      </c>
      <c r="C17" s="373">
        <v>3.6659999999999999</v>
      </c>
      <c r="D17" s="371" t="s">
        <v>538</v>
      </c>
      <c r="E17" s="157">
        <v>267.94046874999998</v>
      </c>
      <c r="F17" s="372">
        <v>982.26975843749995</v>
      </c>
      <c r="G17" s="204">
        <v>3.6659999999999999</v>
      </c>
      <c r="H17" s="507" t="s">
        <v>591</v>
      </c>
      <c r="I17" s="508">
        <v>13921.415228404998</v>
      </c>
    </row>
    <row r="18" spans="1:9" ht="13.95" customHeight="1" x14ac:dyDescent="0.25">
      <c r="A18" s="373" t="s">
        <v>589</v>
      </c>
      <c r="B18" s="375" t="s">
        <v>592</v>
      </c>
      <c r="C18" s="373">
        <v>3.266</v>
      </c>
      <c r="D18" s="371" t="s">
        <v>537</v>
      </c>
      <c r="E18" s="157">
        <v>3961.771423749999</v>
      </c>
      <c r="F18" s="372">
        <v>12939.145469967498</v>
      </c>
      <c r="G18" s="204">
        <v>3.266</v>
      </c>
      <c r="H18" s="507"/>
      <c r="I18" s="509"/>
    </row>
    <row r="19" spans="1:9" x14ac:dyDescent="0.25">
      <c r="A19" s="374"/>
      <c r="B19" s="510" t="s">
        <v>17</v>
      </c>
      <c r="C19" s="511"/>
      <c r="D19" s="511"/>
      <c r="E19" s="512"/>
      <c r="F19" s="208">
        <v>327435.87084115413</v>
      </c>
      <c r="G19" s="209"/>
      <c r="H19" s="210"/>
      <c r="I19" s="210"/>
    </row>
    <row r="20" spans="1:9" x14ac:dyDescent="0.25">
      <c r="A20" s="207"/>
      <c r="B20" s="211"/>
      <c r="C20" s="212"/>
      <c r="D20" s="213"/>
      <c r="E20" s="214"/>
      <c r="F20" s="215"/>
      <c r="G20" s="210"/>
      <c r="H20" s="210"/>
      <c r="I20" s="210"/>
    </row>
    <row r="21" spans="1:9" ht="13.2" customHeight="1" x14ac:dyDescent="0.25">
      <c r="B21" s="513" t="s">
        <v>593</v>
      </c>
      <c r="C21" s="513"/>
      <c r="D21" s="513"/>
      <c r="E21" s="513"/>
      <c r="F21" s="513"/>
    </row>
    <row r="22" spans="1:9" x14ac:dyDescent="0.25">
      <c r="B22" s="513"/>
      <c r="C22" s="513"/>
      <c r="D22" s="513"/>
      <c r="E22" s="513"/>
      <c r="F22" s="513"/>
    </row>
  </sheetData>
  <mergeCells count="16">
    <mergeCell ref="H17:H18"/>
    <mergeCell ref="I17:I18"/>
    <mergeCell ref="B19:E19"/>
    <mergeCell ref="B21:F22"/>
    <mergeCell ref="H6:H10"/>
    <mergeCell ref="I6:I10"/>
    <mergeCell ref="H11:H13"/>
    <mergeCell ref="I11:I13"/>
    <mergeCell ref="H15:H16"/>
    <mergeCell ref="I15:I16"/>
    <mergeCell ref="H4:I4"/>
    <mergeCell ref="G1:G5"/>
    <mergeCell ref="A2:D2"/>
    <mergeCell ref="A3:D3"/>
    <mergeCell ref="A4:D4"/>
    <mergeCell ref="A1:E1"/>
  </mergeCells>
  <pageMargins left="0.7" right="0.7" top="0.75" bottom="0.75" header="0.3" footer="0.3"/>
  <pageSetup paperSize="9" scale="69" orientation="portrait" r:id="rId1"/>
  <headerFooter>
    <oddHeader>&amp;C&amp;"Calibri"&amp;12&amp;K27A03B Genel&amp;1#_x000D_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6</vt:i4>
      </vt:variant>
      <vt:variant>
        <vt:lpstr>Adlandırılmış Aralıklar</vt:lpstr>
      </vt:variant>
      <vt:variant>
        <vt:i4>1</vt:i4>
      </vt:variant>
    </vt:vector>
  </HeadingPairs>
  <TitlesOfParts>
    <vt:vector size="7" baseType="lpstr">
      <vt:lpstr>2022 Kırmızı TEDAŞ </vt:lpstr>
      <vt:lpstr>2023 KIRMIZI</vt:lpstr>
      <vt:lpstr>İCMAL</vt:lpstr>
      <vt:lpstr>malz mon kullan</vt:lpstr>
      <vt:lpstr>DEMONTAJ</vt:lpstr>
      <vt:lpstr>İNŞAAT</vt:lpstr>
      <vt:lpstr>'2023 KIRMIZI'!Yazdırma_Başlıkları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Engin Yildirim</dc:creator>
  <cp:lastModifiedBy>Ezgi Gürbüz</cp:lastModifiedBy>
  <cp:lastPrinted>2025-03-27T07:10:26Z</cp:lastPrinted>
  <dcterms:created xsi:type="dcterms:W3CDTF">1997-04-03T00:43:02Z</dcterms:created>
  <dcterms:modified xsi:type="dcterms:W3CDTF">2025-03-28T11:31:53Z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1eabcb5-00e4-403a-8705-489822179bfa_Enabled">
    <vt:lpwstr>true</vt:lpwstr>
  </property>
  <property fmtid="{D5CDD505-2E9C-101B-9397-08002B2CF9AE}" pid="3" name="MSIP_Label_f1eabcb5-00e4-403a-8705-489822179bfa_SetDate">
    <vt:lpwstr>2023-05-12T07:27:58Z</vt:lpwstr>
  </property>
  <property fmtid="{D5CDD505-2E9C-101B-9397-08002B2CF9AE}" pid="4" name="MSIP_Label_f1eabcb5-00e4-403a-8705-489822179bfa_Method">
    <vt:lpwstr>Privileged</vt:lpwstr>
  </property>
  <property fmtid="{D5CDD505-2E9C-101B-9397-08002B2CF9AE}" pid="5" name="MSIP_Label_f1eabcb5-00e4-403a-8705-489822179bfa_Name">
    <vt:lpwstr>Genel</vt:lpwstr>
  </property>
  <property fmtid="{D5CDD505-2E9C-101B-9397-08002B2CF9AE}" pid="6" name="MSIP_Label_f1eabcb5-00e4-403a-8705-489822179bfa_SiteId">
    <vt:lpwstr>a847a8ee-5a77-45b9-8ed6-8341eb0d0c7d</vt:lpwstr>
  </property>
  <property fmtid="{D5CDD505-2E9C-101B-9397-08002B2CF9AE}" pid="7" name="MSIP_Label_f1eabcb5-00e4-403a-8705-489822179bfa_ActionId">
    <vt:lpwstr>c01b418b-e82b-4b95-8b53-c77c7eede65f</vt:lpwstr>
  </property>
  <property fmtid="{D5CDD505-2E9C-101B-9397-08002B2CF9AE}" pid="8" name="MSIP_Label_f1eabcb5-00e4-403a-8705-489822179bfa_ContentBits">
    <vt:lpwstr>1</vt:lpwstr>
  </property>
</Properties>
</file>